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rendeletek\Májusi rendelet-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tartalék!$A$1:$L$81</definedName>
  </definedNames>
  <calcPr calcId="162913"/>
</workbook>
</file>

<file path=xl/calcChain.xml><?xml version="1.0" encoding="utf-8"?>
<calcChain xmlns="http://schemas.openxmlformats.org/spreadsheetml/2006/main">
  <c r="G19" i="2" l="1"/>
  <c r="G43" i="2" l="1"/>
  <c r="I44" i="2"/>
  <c r="G44" i="2"/>
  <c r="F44" i="2"/>
  <c r="E44" i="2"/>
  <c r="D44" i="2"/>
  <c r="C44" i="2"/>
  <c r="J43" i="2"/>
  <c r="I43" i="2"/>
  <c r="H43" i="2"/>
  <c r="E43" i="2"/>
  <c r="K43" i="2" l="1"/>
  <c r="G38" i="2" l="1"/>
  <c r="G20" i="2"/>
  <c r="G32" i="2"/>
  <c r="J42" i="2"/>
  <c r="I42" i="2"/>
  <c r="H40" i="2"/>
  <c r="H41" i="2"/>
  <c r="H42" i="2"/>
  <c r="K42" i="2" s="1"/>
  <c r="E40" i="2"/>
  <c r="E41" i="2"/>
  <c r="E42" i="2"/>
  <c r="F20" i="2"/>
  <c r="F32" i="2"/>
  <c r="F19" i="2"/>
  <c r="F60" i="2" l="1"/>
  <c r="F41" i="2" l="1"/>
  <c r="K41" i="2"/>
  <c r="J41" i="2"/>
  <c r="I41" i="2"/>
  <c r="F40" i="2" l="1"/>
  <c r="I40" i="2" s="1"/>
  <c r="K40" i="2"/>
  <c r="J40" i="2"/>
  <c r="G67" i="2" l="1"/>
  <c r="F39" i="2" l="1"/>
  <c r="G27" i="2" l="1"/>
  <c r="G29" i="2" l="1"/>
  <c r="G26" i="2" l="1"/>
  <c r="F25" i="2" l="1"/>
  <c r="J39" i="2" l="1"/>
  <c r="I39" i="2"/>
  <c r="H39" i="2"/>
  <c r="E39" i="2"/>
  <c r="K39" i="2" l="1"/>
  <c r="J38" i="2" l="1"/>
  <c r="I38" i="2"/>
  <c r="H38" i="2"/>
  <c r="E38" i="2"/>
  <c r="K38" i="2" s="1"/>
  <c r="K73" i="2" l="1"/>
  <c r="K77" i="2" s="1"/>
  <c r="K74" i="2"/>
  <c r="K75" i="2"/>
  <c r="K76" i="2"/>
  <c r="J73" i="2"/>
  <c r="J74" i="2"/>
  <c r="J75" i="2"/>
  <c r="J76" i="2"/>
  <c r="I73" i="2"/>
  <c r="I77" i="2" s="1"/>
  <c r="I74" i="2"/>
  <c r="I75" i="2"/>
  <c r="I76" i="2"/>
  <c r="J72" i="2"/>
  <c r="K72" i="2"/>
  <c r="I72" i="2"/>
  <c r="F77" i="2"/>
  <c r="G77" i="2"/>
  <c r="H77" i="2"/>
  <c r="J77" i="2"/>
  <c r="H73" i="2"/>
  <c r="H74" i="2"/>
  <c r="H75" i="2"/>
  <c r="H76" i="2"/>
  <c r="H72" i="2"/>
  <c r="K68" i="2"/>
  <c r="J67" i="2"/>
  <c r="J68" i="2"/>
  <c r="J66" i="2"/>
  <c r="I67" i="2"/>
  <c r="I68" i="2"/>
  <c r="I66" i="2"/>
  <c r="G69" i="2"/>
  <c r="G78" i="2" s="1"/>
  <c r="I69" i="2"/>
  <c r="F69" i="2"/>
  <c r="H67" i="2"/>
  <c r="H68" i="2"/>
  <c r="H66" i="2"/>
  <c r="K61" i="2"/>
  <c r="K62" i="2"/>
  <c r="J61" i="2"/>
  <c r="J62" i="2"/>
  <c r="I61" i="2"/>
  <c r="I62" i="2"/>
  <c r="J60" i="2"/>
  <c r="I60" i="2"/>
  <c r="I63" i="2" s="1"/>
  <c r="I78" i="2" s="1"/>
  <c r="J63" i="2"/>
  <c r="F63" i="2"/>
  <c r="F78" i="2" s="1"/>
  <c r="G63" i="2"/>
  <c r="H61" i="2"/>
  <c r="H62" i="2"/>
  <c r="H60" i="2"/>
  <c r="K60" i="2" s="1"/>
  <c r="K63" i="2" s="1"/>
  <c r="F57" i="2"/>
  <c r="G57" i="2"/>
  <c r="H57" i="2"/>
  <c r="I57" i="2"/>
  <c r="J57" i="2"/>
  <c r="K57" i="2"/>
  <c r="K53" i="2"/>
  <c r="K54" i="2"/>
  <c r="K55" i="2"/>
  <c r="K56" i="2"/>
  <c r="J53" i="2"/>
  <c r="J54" i="2"/>
  <c r="J55" i="2"/>
  <c r="J56" i="2"/>
  <c r="J52" i="2"/>
  <c r="K52" i="2"/>
  <c r="I53" i="2"/>
  <c r="I54" i="2"/>
  <c r="I55" i="2"/>
  <c r="I56" i="2"/>
  <c r="I52" i="2"/>
  <c r="H53" i="2"/>
  <c r="H54" i="2"/>
  <c r="H55" i="2"/>
  <c r="H56" i="2"/>
  <c r="H52" i="2"/>
  <c r="I48" i="2"/>
  <c r="J48" i="2"/>
  <c r="K48" i="2"/>
  <c r="J47" i="2"/>
  <c r="K47" i="2"/>
  <c r="I47" i="2"/>
  <c r="G48" i="2"/>
  <c r="H48" i="2"/>
  <c r="F48" i="2"/>
  <c r="H47" i="2"/>
  <c r="K37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19" i="2"/>
  <c r="J44" i="2" s="1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19" i="2"/>
  <c r="G49" i="2"/>
  <c r="F4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19" i="2"/>
  <c r="H44" i="2" s="1"/>
  <c r="I14" i="2"/>
  <c r="J14" i="2"/>
  <c r="K14" i="2"/>
  <c r="J12" i="2"/>
  <c r="K12" i="2"/>
  <c r="I12" i="2"/>
  <c r="G14" i="2"/>
  <c r="H14" i="2"/>
  <c r="F14" i="2"/>
  <c r="H12" i="2"/>
  <c r="J49" i="2" l="1"/>
  <c r="I49" i="2"/>
  <c r="I79" i="2" s="1"/>
  <c r="H63" i="2"/>
  <c r="H49" i="2"/>
  <c r="J69" i="2"/>
  <c r="J78" i="2" s="1"/>
  <c r="F81" i="2"/>
  <c r="F79" i="2"/>
  <c r="H69" i="2"/>
  <c r="H78" i="2" s="1"/>
  <c r="G81" i="2"/>
  <c r="G79" i="2"/>
  <c r="J81" i="2" l="1"/>
  <c r="J79" i="2"/>
  <c r="I81" i="2"/>
  <c r="H81" i="2"/>
  <c r="H79" i="2"/>
  <c r="C69" i="2"/>
  <c r="E68" i="2"/>
  <c r="D69" i="2" l="1"/>
  <c r="E37" i="2" l="1"/>
  <c r="C31" i="2"/>
  <c r="E35" i="2" l="1"/>
  <c r="K35" i="2" s="1"/>
  <c r="E36" i="2"/>
  <c r="K36" i="2" s="1"/>
  <c r="E33" i="2" l="1"/>
  <c r="K33" i="2" s="1"/>
  <c r="D77" i="2" l="1"/>
  <c r="C77" i="2"/>
  <c r="D63" i="2"/>
  <c r="C63" i="2"/>
  <c r="E62" i="2"/>
  <c r="E56" i="2"/>
  <c r="D57" i="2"/>
  <c r="C57" i="2"/>
  <c r="E32" i="2" l="1"/>
  <c r="K32" i="2" s="1"/>
  <c r="E76" i="2" l="1"/>
  <c r="E75" i="2"/>
  <c r="E74" i="2"/>
  <c r="E73" i="2"/>
  <c r="E72" i="2"/>
  <c r="E67" i="2"/>
  <c r="K67" i="2" s="1"/>
  <c r="E66" i="2"/>
  <c r="E61" i="2"/>
  <c r="E60" i="2"/>
  <c r="E55" i="2"/>
  <c r="E54" i="2"/>
  <c r="E53" i="2"/>
  <c r="E52" i="2"/>
  <c r="D48" i="2"/>
  <c r="C48" i="2"/>
  <c r="E47" i="2"/>
  <c r="E34" i="2"/>
  <c r="K34" i="2" s="1"/>
  <c r="E31" i="2"/>
  <c r="K31" i="2" s="1"/>
  <c r="E30" i="2"/>
  <c r="K30" i="2" s="1"/>
  <c r="E29" i="2"/>
  <c r="K29" i="2" s="1"/>
  <c r="E28" i="2"/>
  <c r="K28" i="2" s="1"/>
  <c r="E27" i="2"/>
  <c r="K27" i="2" s="1"/>
  <c r="E26" i="2"/>
  <c r="K26" i="2" s="1"/>
  <c r="E25" i="2"/>
  <c r="K25" i="2" s="1"/>
  <c r="E24" i="2"/>
  <c r="K24" i="2" s="1"/>
  <c r="E23" i="2"/>
  <c r="K23" i="2" s="1"/>
  <c r="E22" i="2"/>
  <c r="K22" i="2" s="1"/>
  <c r="E21" i="2"/>
  <c r="K21" i="2" s="1"/>
  <c r="E20" i="2"/>
  <c r="D14" i="2"/>
  <c r="C14" i="2"/>
  <c r="E12" i="2"/>
  <c r="E14" i="2" s="1"/>
  <c r="K20" i="2" l="1"/>
  <c r="E69" i="2"/>
  <c r="K66" i="2"/>
  <c r="K69" i="2" s="1"/>
  <c r="K78" i="2" s="1"/>
  <c r="E77" i="2"/>
  <c r="E57" i="2"/>
  <c r="E63" i="2"/>
  <c r="C78" i="2"/>
  <c r="E19" i="2"/>
  <c r="D78" i="2"/>
  <c r="D49" i="2"/>
  <c r="E48" i="2"/>
  <c r="K19" i="2" l="1"/>
  <c r="K44" i="2" s="1"/>
  <c r="D81" i="2"/>
  <c r="D79" i="2"/>
  <c r="E78" i="2"/>
  <c r="C49" i="2"/>
  <c r="C81" i="2" s="1"/>
  <c r="K49" i="2" l="1"/>
  <c r="C79" i="2"/>
  <c r="E49" i="2"/>
  <c r="K79" i="2" l="1"/>
  <c r="K81" i="2"/>
  <c r="E79" i="2"/>
  <c r="E81" i="2"/>
</calcChain>
</file>

<file path=xl/sharedStrings.xml><?xml version="1.0" encoding="utf-8"?>
<sst xmlns="http://schemas.openxmlformats.org/spreadsheetml/2006/main" count="123" uniqueCount="80">
  <si>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</si>
  <si>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</si>
  <si>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</si>
  <si>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</si>
  <si>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</si>
  <si>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</si>
  <si>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</si>
  <si>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</si>
  <si>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</si>
  <si>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</si>
  <si>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</si>
  <si>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</si>
  <si>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</si>
  <si>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</si>
  <si>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</si>
  <si>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</si>
  <si>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</si>
  <si>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</si>
  <si>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</si>
  <si>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</si>
  <si>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</si>
  <si>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</si>
  <si>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</si>
  <si>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</si>
  <si>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</si>
  <si>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</si>
  <si>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</si>
  <si>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</si>
  <si>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</si>
  <si>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</si>
  <si>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</si>
  <si>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</si>
  <si>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</si>
  <si>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</si>
  <si>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</si>
  <si>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</si>
  <si>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</si>
  <si>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</si>
  <si>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</si>
  <si>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</si>
  <si>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</si>
  <si>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Ingyenes tanfolyam indítása kerületi lakosok részére</t>
  </si>
  <si>
    <t>Központilag kezelt közrendvédelmi, környezetvédelmi pályázatok és feladatok összesen (1+2+…+5)</t>
  </si>
  <si>
    <t>Tartalék előirányzat mindösszesen (7100 +7200 +7300)</t>
  </si>
  <si>
    <t>Intézmények jutalom kerete</t>
  </si>
  <si>
    <t>Egészségügyi szolgáltatók támogatása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</si>
  <si>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</si>
  <si>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</si>
  <si>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</si>
  <si>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Központilag kezelt közművelődési, oktatási, egészségügyi és szociális pályázatok és feladatok</t>
  </si>
  <si>
    <t>Központilag kezelt gyermekeket, családokat és esélyteremtést támogató pályázatok</t>
  </si>
  <si>
    <t>2025. évi költségvetési tartalék előirányzatok</t>
  </si>
  <si>
    <t>Céltartalék 2025.</t>
  </si>
  <si>
    <t>Intézmények felújítási kerete</t>
  </si>
  <si>
    <t>Intézmények beruházási kerete</t>
  </si>
  <si>
    <t>Polgármesteri Hivatal felújítási kerete</t>
  </si>
  <si>
    <t>Közösségi költségvetési keret</t>
  </si>
  <si>
    <t>Vásárlási utalványok beszerzése</t>
  </si>
  <si>
    <t>2024. évi központilag kezelt társasházi pályázatok és feladatok</t>
  </si>
  <si>
    <t>Otthonvédelmi program (CO és füstérzékelő pályázat)</t>
  </si>
  <si>
    <t>Kisállatok ivartalanítása, chip beültetése</t>
  </si>
  <si>
    <t>Közparkok őrzésvédelmi feladatai</t>
  </si>
  <si>
    <t xml:space="preserve">Baross Gábor Általános Iskola tornatermének légkondicionálása </t>
  </si>
  <si>
    <t>Központilag kezelt közművelődési, oktatási, egészségügyi és szociális pályázatok és feladatok összesen (1+2+…+5)</t>
  </si>
  <si>
    <t>Központilag kezelt gyermekeket, családokat és esélyteremtést támogató pályázatok összesen (1+2+3)</t>
  </si>
  <si>
    <t>Központilag kezelt kerület-fejlesztési pályázatok és feladatok összesen (1+2+3)</t>
  </si>
  <si>
    <t>Nyílászáró feljújítási pályázatok</t>
  </si>
  <si>
    <t>Tartalék előirányzat mindösszesen (6+7)</t>
  </si>
  <si>
    <t>Működési célra 
(K513. rovaton) (3+6)</t>
  </si>
  <si>
    <t>Felhalmozási célra 
(K89. rovaton) (4+7)</t>
  </si>
  <si>
    <t>Tartalék előirányzat mindösszesen (5+8)</t>
  </si>
  <si>
    <t>Módosítás</t>
  </si>
  <si>
    <t>Módosított céltartalék 2025.</t>
  </si>
  <si>
    <t>Verseny utca 22-24. szám alatti épület építése</t>
  </si>
  <si>
    <t xml:space="preserve">Szociális ágazati összevont pótlék </t>
  </si>
  <si>
    <t xml:space="preserve">Települési önkormányzatok kulturális feladatainak bérjellegű támogatása
</t>
  </si>
  <si>
    <t xml:space="preserve">Kiegészítő állami támogatások </t>
  </si>
  <si>
    <t>Intézmények működési kiadása</t>
  </si>
  <si>
    <t>Központilag kezelt ágazati feladatok összesen (1+2+…+25)</t>
  </si>
  <si>
    <t xml:space="preserve">Településrendezési megállapodás a Rottenbiller utca, Damjanich utca, Bethlen Gábor utca, Dembinszky utca által határolt 38. számú tömb területén belül található telkekre vonatkozóan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</si>
</sst>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3" fontId="5" fillId="0" borderId="15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6" xfId="0" applyNumberFormat="1" applyFont="1" applyFill="1" applyBorder="1" applyAlignment="1">
      <alignment horizontal="right" vertical="center"/>
    </xf>
    <xf numFmtId="3" fontId="6" fillId="0" borderId="2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8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3" fontId="5" fillId="0" borderId="15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29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vertical="center"/>
    </xf>
    <xf numFmtId="3" fontId="6" fillId="0" borderId="30" xfId="0" applyNumberFormat="1" applyFont="1" applyFill="1" applyBorder="1" applyAlignment="1">
      <alignment horizontal="right" vertical="center"/>
    </xf>
    <xf numFmtId="3" fontId="5" fillId="2" borderId="25" xfId="0" applyNumberFormat="1" applyFont="1" applyFill="1" applyBorder="1" applyAlignment="1">
      <alignment horizontal="right" vertical="center"/>
    </xf>
    <xf numFmtId="3" fontId="5" fillId="2" borderId="15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34" xfId="0" applyNumberFormat="1" applyFont="1" applyFill="1" applyBorder="1" applyAlignment="1">
      <alignment horizontal="right" vertical="center"/>
    </xf>
    <xf numFmtId="0" fontId="6" fillId="0" borderId="38" xfId="0" applyFont="1" applyFill="1" applyBorder="1" applyAlignment="1">
      <alignment horizontal="center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5" fillId="0" borderId="28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view="pageBreakPreview" topLeftCell="A43" zoomScale="70" zoomScaleNormal="75" zoomScaleSheetLayoutView="70" workbookViewId="0">
      <selection activeCell="A29" sqref="A29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11" width="15.85546875" style="1" customWidth="1"/>
    <col min="12" max="12" width="12.5703125" style="1" customWidth="1"/>
    <col min="13" max="16384" width="9.140625" style="1"/>
  </cols>
  <sheetData>
    <row r="1" spans="1:12" ht="28.5" customHeight="1" x14ac:dyDescent="0.2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x14ac:dyDescent="0.2">
      <c r="A2" s="61" t="s">
        <v>51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ht="19.5" thickBot="1" x14ac:dyDescent="0.25">
      <c r="C3" s="2"/>
    </row>
    <row r="4" spans="1:12" ht="26.25" customHeight="1" x14ac:dyDescent="0.2">
      <c r="A4" s="62" t="s">
        <v>17</v>
      </c>
      <c r="B4" s="62" t="s">
        <v>1</v>
      </c>
      <c r="C4" s="65" t="s">
        <v>52</v>
      </c>
      <c r="D4" s="66"/>
      <c r="E4" s="66"/>
      <c r="F4" s="74" t="s">
        <v>71</v>
      </c>
      <c r="G4" s="75"/>
      <c r="H4" s="76"/>
      <c r="I4" s="74" t="s">
        <v>72</v>
      </c>
      <c r="J4" s="75"/>
      <c r="K4" s="76"/>
      <c r="L4" s="62" t="s">
        <v>13</v>
      </c>
    </row>
    <row r="5" spans="1:12" ht="18.75" customHeight="1" x14ac:dyDescent="0.2">
      <c r="A5" s="63"/>
      <c r="B5" s="63"/>
      <c r="C5" s="67" t="s">
        <v>14</v>
      </c>
      <c r="D5" s="70" t="s">
        <v>15</v>
      </c>
      <c r="E5" s="71" t="s">
        <v>21</v>
      </c>
      <c r="F5" s="68" t="s">
        <v>14</v>
      </c>
      <c r="G5" s="59" t="s">
        <v>15</v>
      </c>
      <c r="H5" s="77" t="s">
        <v>67</v>
      </c>
      <c r="I5" s="68" t="s">
        <v>68</v>
      </c>
      <c r="J5" s="59" t="s">
        <v>69</v>
      </c>
      <c r="K5" s="77" t="s">
        <v>70</v>
      </c>
      <c r="L5" s="63"/>
    </row>
    <row r="6" spans="1:12" x14ac:dyDescent="0.2">
      <c r="A6" s="63"/>
      <c r="B6" s="63"/>
      <c r="C6" s="68"/>
      <c r="D6" s="59"/>
      <c r="E6" s="72"/>
      <c r="F6" s="68"/>
      <c r="G6" s="59"/>
      <c r="H6" s="77"/>
      <c r="I6" s="68"/>
      <c r="J6" s="59"/>
      <c r="K6" s="77"/>
      <c r="L6" s="63"/>
    </row>
    <row r="7" spans="1:12" ht="74.25" customHeight="1" x14ac:dyDescent="0.2">
      <c r="A7" s="64"/>
      <c r="B7" s="64"/>
      <c r="C7" s="69"/>
      <c r="D7" s="60"/>
      <c r="E7" s="73"/>
      <c r="F7" s="69"/>
      <c r="G7" s="60"/>
      <c r="H7" s="78"/>
      <c r="I7" s="69"/>
      <c r="J7" s="60"/>
      <c r="K7" s="78"/>
      <c r="L7" s="64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48">
        <v>5</v>
      </c>
      <c r="F8" s="4">
        <v>6</v>
      </c>
      <c r="G8" s="5">
        <v>7</v>
      </c>
      <c r="H8" s="53">
        <v>8</v>
      </c>
      <c r="I8" s="4">
        <v>9</v>
      </c>
      <c r="J8" s="5">
        <v>10</v>
      </c>
      <c r="K8" s="53">
        <v>11</v>
      </c>
      <c r="L8" s="6">
        <v>12</v>
      </c>
    </row>
    <row r="9" spans="1:12" ht="12" customHeight="1" x14ac:dyDescent="0.2">
      <c r="A9" s="7"/>
      <c r="B9" s="8"/>
      <c r="C9" s="9"/>
      <c r="D9" s="10"/>
      <c r="E9" s="49"/>
      <c r="F9" s="13"/>
      <c r="G9" s="10"/>
      <c r="H9" s="54"/>
      <c r="I9" s="13"/>
      <c r="J9" s="10"/>
      <c r="K9" s="54"/>
      <c r="L9" s="11"/>
    </row>
    <row r="10" spans="1:12" x14ac:dyDescent="0.2">
      <c r="A10" s="7"/>
      <c r="B10" s="8" t="s">
        <v>9</v>
      </c>
      <c r="C10" s="9"/>
      <c r="D10" s="10"/>
      <c r="E10" s="49"/>
      <c r="F10" s="13"/>
      <c r="G10" s="10"/>
      <c r="H10" s="54"/>
      <c r="I10" s="13"/>
      <c r="J10" s="10"/>
      <c r="K10" s="54"/>
      <c r="L10" s="11"/>
    </row>
    <row r="11" spans="1:12" x14ac:dyDescent="0.2">
      <c r="A11" s="7"/>
      <c r="B11" s="8"/>
      <c r="C11" s="9"/>
      <c r="D11" s="10"/>
      <c r="E11" s="49"/>
      <c r="F11" s="13"/>
      <c r="G11" s="10"/>
      <c r="H11" s="54"/>
      <c r="I11" s="13"/>
      <c r="J11" s="10"/>
      <c r="K11" s="54"/>
      <c r="L11" s="11"/>
    </row>
    <row r="12" spans="1:12" x14ac:dyDescent="0.2">
      <c r="A12" s="8">
        <v>7101</v>
      </c>
      <c r="B12" s="12" t="s">
        <v>12</v>
      </c>
      <c r="C12" s="13">
        <v>150000</v>
      </c>
      <c r="D12" s="10">
        <v>150000</v>
      </c>
      <c r="E12" s="49">
        <f>SUM(C12:D12)</f>
        <v>300000</v>
      </c>
      <c r="F12" s="13"/>
      <c r="G12" s="10"/>
      <c r="H12" s="54">
        <f>SUM(F12:G12)</f>
        <v>0</v>
      </c>
      <c r="I12" s="13">
        <f>SUM(C12,F12)</f>
        <v>150000</v>
      </c>
      <c r="J12" s="10">
        <f t="shared" ref="J12:K12" si="0">SUM(D12,G12)</f>
        <v>150000</v>
      </c>
      <c r="K12" s="54">
        <f t="shared" si="0"/>
        <v>300000</v>
      </c>
      <c r="L12" s="14" t="s">
        <v>10</v>
      </c>
    </row>
    <row r="13" spans="1:12" ht="19.5" thickBot="1" x14ac:dyDescent="0.25">
      <c r="A13" s="7"/>
      <c r="B13" s="8"/>
      <c r="C13" s="15"/>
      <c r="D13" s="10"/>
      <c r="E13" s="49"/>
      <c r="F13" s="13"/>
      <c r="G13" s="10"/>
      <c r="H13" s="54"/>
      <c r="I13" s="13"/>
      <c r="J13" s="10"/>
      <c r="K13" s="54"/>
      <c r="L13" s="11"/>
    </row>
    <row r="14" spans="1:12" s="21" customFormat="1" ht="22.5" customHeight="1" thickBot="1" x14ac:dyDescent="0.25">
      <c r="A14" s="16">
        <v>7100</v>
      </c>
      <c r="B14" s="17" t="s">
        <v>28</v>
      </c>
      <c r="C14" s="18">
        <f>SUM(C12)</f>
        <v>150000</v>
      </c>
      <c r="D14" s="45">
        <f t="shared" ref="D14:E14" si="1">SUM(D12)</f>
        <v>150000</v>
      </c>
      <c r="E14" s="50">
        <f t="shared" si="1"/>
        <v>300000</v>
      </c>
      <c r="F14" s="37">
        <f>SUM(F12)</f>
        <v>0</v>
      </c>
      <c r="G14" s="19">
        <f t="shared" ref="G14:K14" si="2">SUM(G12)</f>
        <v>0</v>
      </c>
      <c r="H14" s="30">
        <f t="shared" si="2"/>
        <v>0</v>
      </c>
      <c r="I14" s="37">
        <f t="shared" si="2"/>
        <v>150000</v>
      </c>
      <c r="J14" s="19">
        <f t="shared" si="2"/>
        <v>150000</v>
      </c>
      <c r="K14" s="30">
        <f t="shared" si="2"/>
        <v>300000</v>
      </c>
      <c r="L14" s="20"/>
    </row>
    <row r="15" spans="1:12" s="24" customFormat="1" ht="5.25" customHeight="1" x14ac:dyDescent="0.2">
      <c r="A15" s="8"/>
      <c r="B15" s="12"/>
      <c r="C15" s="22"/>
      <c r="D15" s="23"/>
      <c r="E15" s="51"/>
      <c r="F15" s="55"/>
      <c r="G15" s="23"/>
      <c r="H15" s="56"/>
      <c r="I15" s="55"/>
      <c r="J15" s="23"/>
      <c r="K15" s="56"/>
      <c r="L15" s="11"/>
    </row>
    <row r="16" spans="1:12" s="24" customFormat="1" x14ac:dyDescent="0.2">
      <c r="A16" s="8"/>
      <c r="B16" s="8" t="s">
        <v>8</v>
      </c>
      <c r="C16" s="22"/>
      <c r="D16" s="23"/>
      <c r="E16" s="51"/>
      <c r="F16" s="55"/>
      <c r="G16" s="23"/>
      <c r="H16" s="56"/>
      <c r="I16" s="55"/>
      <c r="J16" s="23"/>
      <c r="K16" s="56"/>
      <c r="L16" s="11"/>
    </row>
    <row r="17" spans="1:12" s="24" customFormat="1" ht="9.75" customHeight="1" x14ac:dyDescent="0.2">
      <c r="A17" s="8"/>
      <c r="B17" s="12"/>
      <c r="C17" s="22"/>
      <c r="D17" s="23"/>
      <c r="E17" s="51"/>
      <c r="F17" s="55"/>
      <c r="G17" s="23"/>
      <c r="H17" s="56"/>
      <c r="I17" s="55"/>
      <c r="J17" s="23"/>
      <c r="K17" s="56"/>
      <c r="L17" s="11"/>
    </row>
    <row r="18" spans="1:12" x14ac:dyDescent="0.2">
      <c r="A18" s="8">
        <v>7201</v>
      </c>
      <c r="B18" s="12" t="s">
        <v>2</v>
      </c>
      <c r="C18" s="22"/>
      <c r="D18" s="23"/>
      <c r="E18" s="51"/>
      <c r="F18" s="55"/>
      <c r="G18" s="23"/>
      <c r="H18" s="56"/>
      <c r="I18" s="55"/>
      <c r="J18" s="23"/>
      <c r="K18" s="56"/>
      <c r="L18" s="11"/>
    </row>
    <row r="19" spans="1:12" ht="25.5" customHeight="1" x14ac:dyDescent="0.2">
      <c r="A19" s="7">
        <v>1</v>
      </c>
      <c r="B19" s="25" t="s">
        <v>7</v>
      </c>
      <c r="C19" s="26">
        <v>32770</v>
      </c>
      <c r="D19" s="27">
        <v>58231</v>
      </c>
      <c r="E19" s="49">
        <f>SUM(C19:D19)</f>
        <v>91001</v>
      </c>
      <c r="F19" s="13">
        <f>-1524-1686-14850+25000</f>
        <v>6940</v>
      </c>
      <c r="G19" s="10">
        <f>-20300-2221-19119-3146-552+59227-19050+5112</f>
        <v>-49</v>
      </c>
      <c r="H19" s="54">
        <f>SUM(F19:G19)</f>
        <v>6891</v>
      </c>
      <c r="I19" s="13">
        <f>SUM(C19,F19)</f>
        <v>39710</v>
      </c>
      <c r="J19" s="10">
        <f t="shared" ref="J19:K34" si="3">SUM(D19,G19)</f>
        <v>58182</v>
      </c>
      <c r="K19" s="54">
        <f t="shared" si="3"/>
        <v>97892</v>
      </c>
      <c r="L19" s="14" t="s">
        <v>10</v>
      </c>
    </row>
    <row r="20" spans="1:12" ht="25.5" customHeight="1" x14ac:dyDescent="0.2">
      <c r="A20" s="7">
        <v>2</v>
      </c>
      <c r="B20" s="25" t="s">
        <v>16</v>
      </c>
      <c r="C20" s="26">
        <v>0</v>
      </c>
      <c r="D20" s="27">
        <v>0</v>
      </c>
      <c r="E20" s="49">
        <f t="shared" ref="E20:E36" si="4">SUM(C20:D20)</f>
        <v>0</v>
      </c>
      <c r="F20" s="13">
        <f>25000</f>
        <v>25000</v>
      </c>
      <c r="G20" s="10">
        <f>25000</f>
        <v>25000</v>
      </c>
      <c r="H20" s="54">
        <f t="shared" ref="H20:H37" si="5">SUM(F20:G20)</f>
        <v>50000</v>
      </c>
      <c r="I20" s="13">
        <f t="shared" ref="I20:K37" si="6">SUM(C20,F20)</f>
        <v>25000</v>
      </c>
      <c r="J20" s="10">
        <f t="shared" si="3"/>
        <v>25000</v>
      </c>
      <c r="K20" s="54">
        <f t="shared" si="3"/>
        <v>50000</v>
      </c>
      <c r="L20" s="14" t="s">
        <v>10</v>
      </c>
    </row>
    <row r="21" spans="1:12" ht="25.5" customHeight="1" x14ac:dyDescent="0.2">
      <c r="A21" s="7">
        <v>3</v>
      </c>
      <c r="B21" s="25" t="s">
        <v>19</v>
      </c>
      <c r="C21" s="26">
        <v>660</v>
      </c>
      <c r="D21" s="27"/>
      <c r="E21" s="49">
        <f t="shared" si="4"/>
        <v>660</v>
      </c>
      <c r="F21" s="13"/>
      <c r="G21" s="10"/>
      <c r="H21" s="54">
        <f t="shared" si="5"/>
        <v>0</v>
      </c>
      <c r="I21" s="13">
        <f t="shared" si="6"/>
        <v>660</v>
      </c>
      <c r="J21" s="10">
        <f t="shared" si="3"/>
        <v>0</v>
      </c>
      <c r="K21" s="54">
        <f t="shared" si="3"/>
        <v>660</v>
      </c>
      <c r="L21" s="14" t="s">
        <v>10</v>
      </c>
    </row>
    <row r="22" spans="1:12" ht="25.5" customHeight="1" x14ac:dyDescent="0.2">
      <c r="A22" s="7">
        <v>4</v>
      </c>
      <c r="B22" s="25" t="s">
        <v>20</v>
      </c>
      <c r="C22" s="26">
        <v>48627</v>
      </c>
      <c r="D22" s="27"/>
      <c r="E22" s="49">
        <f t="shared" si="4"/>
        <v>48627</v>
      </c>
      <c r="F22" s="13"/>
      <c r="G22" s="10"/>
      <c r="H22" s="54">
        <f t="shared" si="5"/>
        <v>0</v>
      </c>
      <c r="I22" s="13">
        <f t="shared" si="6"/>
        <v>48627</v>
      </c>
      <c r="J22" s="10">
        <f t="shared" si="3"/>
        <v>0</v>
      </c>
      <c r="K22" s="54">
        <f t="shared" si="3"/>
        <v>48627</v>
      </c>
      <c r="L22" s="14" t="s">
        <v>10</v>
      </c>
    </row>
    <row r="23" spans="1:12" ht="25.5" customHeight="1" x14ac:dyDescent="0.2">
      <c r="A23" s="7">
        <v>5</v>
      </c>
      <c r="B23" s="25" t="s">
        <v>38</v>
      </c>
      <c r="C23" s="26">
        <v>30000</v>
      </c>
      <c r="D23" s="27"/>
      <c r="E23" s="49">
        <f t="shared" si="4"/>
        <v>30000</v>
      </c>
      <c r="F23" s="13"/>
      <c r="G23" s="10"/>
      <c r="H23" s="54">
        <f t="shared" si="5"/>
        <v>0</v>
      </c>
      <c r="I23" s="13">
        <f t="shared" si="6"/>
        <v>30000</v>
      </c>
      <c r="J23" s="10">
        <f t="shared" si="3"/>
        <v>0</v>
      </c>
      <c r="K23" s="54">
        <f t="shared" si="3"/>
        <v>30000</v>
      </c>
      <c r="L23" s="14" t="s">
        <v>10</v>
      </c>
    </row>
    <row r="24" spans="1:12" ht="25.5" customHeight="1" x14ac:dyDescent="0.2">
      <c r="A24" s="7">
        <v>6</v>
      </c>
      <c r="B24" s="25" t="s">
        <v>37</v>
      </c>
      <c r="C24" s="26">
        <v>10000</v>
      </c>
      <c r="D24" s="27"/>
      <c r="E24" s="49">
        <f t="shared" si="4"/>
        <v>10000</v>
      </c>
      <c r="F24" s="13"/>
      <c r="G24" s="10"/>
      <c r="H24" s="54">
        <f t="shared" si="5"/>
        <v>0</v>
      </c>
      <c r="I24" s="13">
        <f t="shared" si="6"/>
        <v>10000</v>
      </c>
      <c r="J24" s="10">
        <f t="shared" si="3"/>
        <v>0</v>
      </c>
      <c r="K24" s="54">
        <f t="shared" si="3"/>
        <v>10000</v>
      </c>
      <c r="L24" s="14" t="s">
        <v>10</v>
      </c>
    </row>
    <row r="25" spans="1:12" ht="25.5" customHeight="1" x14ac:dyDescent="0.2">
      <c r="A25" s="7">
        <v>7</v>
      </c>
      <c r="B25" s="25" t="s">
        <v>39</v>
      </c>
      <c r="C25" s="26">
        <v>370298</v>
      </c>
      <c r="D25" s="27"/>
      <c r="E25" s="49">
        <f t="shared" si="4"/>
        <v>370298</v>
      </c>
      <c r="F25" s="13">
        <f>-3175</f>
        <v>-3175</v>
      </c>
      <c r="G25" s="10"/>
      <c r="H25" s="54">
        <f t="shared" si="5"/>
        <v>-3175</v>
      </c>
      <c r="I25" s="13">
        <f t="shared" si="6"/>
        <v>367123</v>
      </c>
      <c r="J25" s="10">
        <f t="shared" si="3"/>
        <v>0</v>
      </c>
      <c r="K25" s="54">
        <f t="shared" si="3"/>
        <v>367123</v>
      </c>
      <c r="L25" s="14" t="s">
        <v>10</v>
      </c>
    </row>
    <row r="26" spans="1:12" ht="25.5" customHeight="1" x14ac:dyDescent="0.2">
      <c r="A26" s="7">
        <v>8</v>
      </c>
      <c r="B26" s="25" t="s">
        <v>53</v>
      </c>
      <c r="C26" s="26"/>
      <c r="D26" s="27">
        <v>91467</v>
      </c>
      <c r="E26" s="49">
        <f t="shared" si="4"/>
        <v>91467</v>
      </c>
      <c r="F26" s="13"/>
      <c r="G26" s="10">
        <f>-30208</f>
        <v>-30208</v>
      </c>
      <c r="H26" s="54">
        <f t="shared" si="5"/>
        <v>-30208</v>
      </c>
      <c r="I26" s="13">
        <f t="shared" si="6"/>
        <v>0</v>
      </c>
      <c r="J26" s="10">
        <f t="shared" si="3"/>
        <v>61259</v>
      </c>
      <c r="K26" s="54">
        <f t="shared" si="3"/>
        <v>61259</v>
      </c>
      <c r="L26" s="14" t="s">
        <v>10</v>
      </c>
    </row>
    <row r="27" spans="1:12" ht="25.5" customHeight="1" x14ac:dyDescent="0.2">
      <c r="A27" s="7">
        <v>9</v>
      </c>
      <c r="B27" s="25" t="s">
        <v>54</v>
      </c>
      <c r="C27" s="13"/>
      <c r="D27" s="27">
        <v>200000</v>
      </c>
      <c r="E27" s="49">
        <f t="shared" si="4"/>
        <v>200000</v>
      </c>
      <c r="F27" s="13"/>
      <c r="G27" s="10">
        <f>-595-2480-2778-15966-1014</f>
        <v>-22833</v>
      </c>
      <c r="H27" s="54">
        <f t="shared" si="5"/>
        <v>-22833</v>
      </c>
      <c r="I27" s="13">
        <f t="shared" si="6"/>
        <v>0</v>
      </c>
      <c r="J27" s="10">
        <f t="shared" si="3"/>
        <v>177167</v>
      </c>
      <c r="K27" s="54">
        <f t="shared" si="3"/>
        <v>177167</v>
      </c>
      <c r="L27" s="14" t="s">
        <v>10</v>
      </c>
    </row>
    <row r="28" spans="1:12" ht="25.5" customHeight="1" x14ac:dyDescent="0.2">
      <c r="A28" s="7">
        <v>10</v>
      </c>
      <c r="B28" s="25" t="s">
        <v>44</v>
      </c>
      <c r="C28" s="26">
        <v>400000</v>
      </c>
      <c r="D28" s="27"/>
      <c r="E28" s="49">
        <f t="shared" si="4"/>
        <v>400000</v>
      </c>
      <c r="F28" s="13"/>
      <c r="G28" s="10"/>
      <c r="H28" s="54">
        <f t="shared" si="5"/>
        <v>0</v>
      </c>
      <c r="I28" s="13">
        <f t="shared" si="6"/>
        <v>400000</v>
      </c>
      <c r="J28" s="10">
        <f t="shared" si="3"/>
        <v>0</v>
      </c>
      <c r="K28" s="54">
        <f t="shared" si="3"/>
        <v>400000</v>
      </c>
      <c r="L28" s="14" t="s">
        <v>10</v>
      </c>
    </row>
    <row r="29" spans="1:12" ht="25.5" customHeight="1" x14ac:dyDescent="0.2">
      <c r="A29" s="7">
        <v>11</v>
      </c>
      <c r="B29" s="25" t="s">
        <v>55</v>
      </c>
      <c r="C29" s="26"/>
      <c r="D29" s="27">
        <v>63881</v>
      </c>
      <c r="E29" s="49">
        <f t="shared" si="4"/>
        <v>63881</v>
      </c>
      <c r="F29" s="13"/>
      <c r="G29" s="10">
        <f>-3175-12319</f>
        <v>-15494</v>
      </c>
      <c r="H29" s="54">
        <f t="shared" si="5"/>
        <v>-15494</v>
      </c>
      <c r="I29" s="13">
        <f t="shared" si="6"/>
        <v>0</v>
      </c>
      <c r="J29" s="10">
        <f t="shared" si="3"/>
        <v>48387</v>
      </c>
      <c r="K29" s="54">
        <f t="shared" si="3"/>
        <v>48387</v>
      </c>
      <c r="L29" s="14" t="s">
        <v>10</v>
      </c>
    </row>
    <row r="30" spans="1:12" ht="25.5" customHeight="1" x14ac:dyDescent="0.2">
      <c r="A30" s="7">
        <v>12</v>
      </c>
      <c r="B30" s="25" t="s">
        <v>61</v>
      </c>
      <c r="C30" s="26">
        <v>200000</v>
      </c>
      <c r="D30" s="27"/>
      <c r="E30" s="49">
        <f t="shared" si="4"/>
        <v>200000</v>
      </c>
      <c r="F30" s="13"/>
      <c r="G30" s="10"/>
      <c r="H30" s="54">
        <f t="shared" si="5"/>
        <v>0</v>
      </c>
      <c r="I30" s="13">
        <f t="shared" si="6"/>
        <v>200000</v>
      </c>
      <c r="J30" s="10">
        <f t="shared" si="3"/>
        <v>0</v>
      </c>
      <c r="K30" s="54">
        <f t="shared" si="3"/>
        <v>200000</v>
      </c>
      <c r="L30" s="14" t="s">
        <v>11</v>
      </c>
    </row>
    <row r="31" spans="1:12" s="24" customFormat="1" ht="25.5" customHeight="1" x14ac:dyDescent="0.2">
      <c r="A31" s="7">
        <v>13</v>
      </c>
      <c r="B31" s="25" t="s">
        <v>56</v>
      </c>
      <c r="C31" s="26">
        <f>10000+40000</f>
        <v>50000</v>
      </c>
      <c r="D31" s="27"/>
      <c r="E31" s="49">
        <f t="shared" si="4"/>
        <v>50000</v>
      </c>
      <c r="F31" s="13"/>
      <c r="G31" s="10"/>
      <c r="H31" s="54">
        <f t="shared" si="5"/>
        <v>0</v>
      </c>
      <c r="I31" s="13">
        <f t="shared" si="6"/>
        <v>50000</v>
      </c>
      <c r="J31" s="10">
        <f t="shared" si="3"/>
        <v>0</v>
      </c>
      <c r="K31" s="54">
        <f t="shared" si="3"/>
        <v>50000</v>
      </c>
      <c r="L31" s="14" t="s">
        <v>11</v>
      </c>
    </row>
    <row r="32" spans="1:12" s="24" customFormat="1" ht="25.5" customHeight="1" x14ac:dyDescent="0.2">
      <c r="A32" s="7">
        <v>14</v>
      </c>
      <c r="B32" s="25" t="s">
        <v>29</v>
      </c>
      <c r="C32" s="26">
        <v>0</v>
      </c>
      <c r="D32" s="27">
        <v>0</v>
      </c>
      <c r="E32" s="49">
        <f t="shared" ref="E32:E33" si="7">SUM(C32:D32)</f>
        <v>0</v>
      </c>
      <c r="F32" s="13">
        <f>50000</f>
        <v>50000</v>
      </c>
      <c r="G32" s="10">
        <f>50000</f>
        <v>50000</v>
      </c>
      <c r="H32" s="54">
        <f t="shared" si="5"/>
        <v>100000</v>
      </c>
      <c r="I32" s="13">
        <f t="shared" si="6"/>
        <v>50000</v>
      </c>
      <c r="J32" s="10">
        <f t="shared" si="3"/>
        <v>50000</v>
      </c>
      <c r="K32" s="54">
        <f t="shared" si="3"/>
        <v>100000</v>
      </c>
      <c r="L32" s="14" t="s">
        <v>10</v>
      </c>
    </row>
    <row r="33" spans="1:12" s="24" customFormat="1" ht="25.5" customHeight="1" x14ac:dyDescent="0.2">
      <c r="A33" s="7">
        <v>15</v>
      </c>
      <c r="B33" s="25" t="s">
        <v>40</v>
      </c>
      <c r="C33" s="26"/>
      <c r="D33" s="27">
        <v>10000</v>
      </c>
      <c r="E33" s="49">
        <f t="shared" si="7"/>
        <v>10000</v>
      </c>
      <c r="F33" s="13"/>
      <c r="G33" s="10"/>
      <c r="H33" s="54">
        <f t="shared" si="5"/>
        <v>0</v>
      </c>
      <c r="I33" s="13">
        <f t="shared" si="6"/>
        <v>0</v>
      </c>
      <c r="J33" s="10">
        <f t="shared" si="3"/>
        <v>10000</v>
      </c>
      <c r="K33" s="54">
        <f t="shared" si="3"/>
        <v>10000</v>
      </c>
      <c r="L33" s="14" t="s">
        <v>11</v>
      </c>
    </row>
    <row r="34" spans="1:12" ht="25.5" customHeight="1" x14ac:dyDescent="0.2">
      <c r="A34" s="7">
        <v>16</v>
      </c>
      <c r="B34" s="25" t="s">
        <v>41</v>
      </c>
      <c r="C34" s="26">
        <v>10000</v>
      </c>
      <c r="D34" s="27"/>
      <c r="E34" s="49">
        <f t="shared" si="4"/>
        <v>10000</v>
      </c>
      <c r="F34" s="13"/>
      <c r="G34" s="10"/>
      <c r="H34" s="54">
        <f t="shared" si="5"/>
        <v>0</v>
      </c>
      <c r="I34" s="13">
        <f t="shared" si="6"/>
        <v>10000</v>
      </c>
      <c r="J34" s="10">
        <f t="shared" si="3"/>
        <v>0</v>
      </c>
      <c r="K34" s="54">
        <f t="shared" si="3"/>
        <v>10000</v>
      </c>
      <c r="L34" s="14" t="s">
        <v>11</v>
      </c>
    </row>
    <row r="35" spans="1:12" ht="25.5" customHeight="1" x14ac:dyDescent="0.2">
      <c r="A35" s="7">
        <v>17</v>
      </c>
      <c r="B35" s="25" t="s">
        <v>62</v>
      </c>
      <c r="C35" s="26"/>
      <c r="D35" s="10">
        <v>3000</v>
      </c>
      <c r="E35" s="49">
        <f t="shared" si="4"/>
        <v>3000</v>
      </c>
      <c r="F35" s="13"/>
      <c r="G35" s="10"/>
      <c r="H35" s="54">
        <f t="shared" si="5"/>
        <v>0</v>
      </c>
      <c r="I35" s="13">
        <f t="shared" si="6"/>
        <v>0</v>
      </c>
      <c r="J35" s="10">
        <f t="shared" si="6"/>
        <v>3000</v>
      </c>
      <c r="K35" s="54">
        <f t="shared" si="6"/>
        <v>3000</v>
      </c>
      <c r="L35" s="14" t="s">
        <v>11</v>
      </c>
    </row>
    <row r="36" spans="1:12" ht="25.5" customHeight="1" x14ac:dyDescent="0.2">
      <c r="A36" s="7">
        <v>18</v>
      </c>
      <c r="B36" s="25" t="s">
        <v>57</v>
      </c>
      <c r="C36" s="26">
        <v>200000</v>
      </c>
      <c r="D36" s="10"/>
      <c r="E36" s="49">
        <f t="shared" si="4"/>
        <v>200000</v>
      </c>
      <c r="F36" s="13"/>
      <c r="G36" s="10"/>
      <c r="H36" s="54">
        <f t="shared" si="5"/>
        <v>0</v>
      </c>
      <c r="I36" s="13">
        <f t="shared" si="6"/>
        <v>200000</v>
      </c>
      <c r="J36" s="10">
        <f t="shared" si="6"/>
        <v>0</v>
      </c>
      <c r="K36" s="54">
        <f t="shared" si="6"/>
        <v>200000</v>
      </c>
      <c r="L36" s="14" t="s">
        <v>11</v>
      </c>
    </row>
    <row r="37" spans="1:12" s="34" customFormat="1" ht="25.5" customHeight="1" x14ac:dyDescent="0.2">
      <c r="A37" s="7">
        <v>19</v>
      </c>
      <c r="B37" s="25" t="s">
        <v>60</v>
      </c>
      <c r="C37" s="26">
        <v>2500</v>
      </c>
      <c r="D37" s="10"/>
      <c r="E37" s="49">
        <f t="shared" ref="E37" si="8">SUM(C37:D37)</f>
        <v>2500</v>
      </c>
      <c r="F37" s="13"/>
      <c r="G37" s="10"/>
      <c r="H37" s="54">
        <f t="shared" si="5"/>
        <v>0</v>
      </c>
      <c r="I37" s="13">
        <f t="shared" si="6"/>
        <v>2500</v>
      </c>
      <c r="J37" s="10">
        <f t="shared" si="6"/>
        <v>0</v>
      </c>
      <c r="K37" s="54">
        <f t="shared" si="6"/>
        <v>2500</v>
      </c>
      <c r="L37" s="14" t="s">
        <v>11</v>
      </c>
    </row>
    <row r="38" spans="1:12" s="34" customFormat="1" ht="25.5" customHeight="1" x14ac:dyDescent="0.2">
      <c r="A38" s="7">
        <v>20</v>
      </c>
      <c r="B38" s="25" t="s">
        <v>73</v>
      </c>
      <c r="C38" s="26"/>
      <c r="D38" s="10">
        <v>228</v>
      </c>
      <c r="E38" s="49">
        <f t="shared" ref="E38:E43" si="9">SUM(C38:D38)</f>
        <v>228</v>
      </c>
      <c r="F38" s="13"/>
      <c r="G38" s="10">
        <f>2000000</f>
        <v>2000000</v>
      </c>
      <c r="H38" s="54">
        <f t="shared" ref="H38:H43" si="10">SUM(F38:G38)</f>
        <v>2000000</v>
      </c>
      <c r="I38" s="13">
        <f t="shared" ref="I38:I43" si="11">SUM(C38,F38)</f>
        <v>0</v>
      </c>
      <c r="J38" s="10">
        <f t="shared" ref="J38:J43" si="12">SUM(D38,G38)</f>
        <v>2000228</v>
      </c>
      <c r="K38" s="54">
        <f t="shared" ref="K38:K43" si="13">SUM(E38,H38)</f>
        <v>2000228</v>
      </c>
      <c r="L38" s="14" t="s">
        <v>10</v>
      </c>
    </row>
    <row r="39" spans="1:12" s="34" customFormat="1" ht="25.5" customHeight="1" x14ac:dyDescent="0.2">
      <c r="A39" s="7">
        <v>21</v>
      </c>
      <c r="B39" s="25" t="s">
        <v>74</v>
      </c>
      <c r="C39" s="26"/>
      <c r="D39" s="10"/>
      <c r="E39" s="49">
        <f t="shared" si="9"/>
        <v>0</v>
      </c>
      <c r="F39" s="13">
        <f>44868-44868+16041</f>
        <v>16041</v>
      </c>
      <c r="G39" s="10"/>
      <c r="H39" s="54">
        <f t="shared" si="10"/>
        <v>16041</v>
      </c>
      <c r="I39" s="13">
        <f t="shared" si="11"/>
        <v>16041</v>
      </c>
      <c r="J39" s="10">
        <f t="shared" si="12"/>
        <v>0</v>
      </c>
      <c r="K39" s="54">
        <f t="shared" si="13"/>
        <v>16041</v>
      </c>
      <c r="L39" s="14" t="s">
        <v>10</v>
      </c>
    </row>
    <row r="40" spans="1:12" s="34" customFormat="1" ht="25.5" customHeight="1" x14ac:dyDescent="0.2">
      <c r="A40" s="7">
        <v>22</v>
      </c>
      <c r="B40" s="36" t="s">
        <v>75</v>
      </c>
      <c r="C40" s="26"/>
      <c r="D40" s="10"/>
      <c r="E40" s="49">
        <f t="shared" si="9"/>
        <v>0</v>
      </c>
      <c r="F40" s="13">
        <f>27961</f>
        <v>27961</v>
      </c>
      <c r="G40" s="10"/>
      <c r="H40" s="54">
        <f t="shared" si="10"/>
        <v>27961</v>
      </c>
      <c r="I40" s="13">
        <f t="shared" si="11"/>
        <v>27961</v>
      </c>
      <c r="J40" s="10">
        <f t="shared" si="12"/>
        <v>0</v>
      </c>
      <c r="K40" s="54">
        <f t="shared" si="13"/>
        <v>27961</v>
      </c>
      <c r="L40" s="14" t="s">
        <v>10</v>
      </c>
    </row>
    <row r="41" spans="1:12" s="34" customFormat="1" ht="25.5" customHeight="1" x14ac:dyDescent="0.2">
      <c r="A41" s="7">
        <v>23</v>
      </c>
      <c r="B41" s="36" t="s">
        <v>76</v>
      </c>
      <c r="C41" s="26"/>
      <c r="D41" s="10"/>
      <c r="E41" s="49">
        <f t="shared" si="9"/>
        <v>0</v>
      </c>
      <c r="F41" s="13">
        <f>33959</f>
        <v>33959</v>
      </c>
      <c r="G41" s="10"/>
      <c r="H41" s="54">
        <f t="shared" si="10"/>
        <v>33959</v>
      </c>
      <c r="I41" s="13">
        <f t="shared" si="11"/>
        <v>33959</v>
      </c>
      <c r="J41" s="10">
        <f t="shared" si="12"/>
        <v>0</v>
      </c>
      <c r="K41" s="54">
        <f t="shared" si="13"/>
        <v>33959</v>
      </c>
      <c r="L41" s="14" t="s">
        <v>10</v>
      </c>
    </row>
    <row r="42" spans="1:12" s="34" customFormat="1" ht="25.5" customHeight="1" x14ac:dyDescent="0.2">
      <c r="A42" s="7">
        <v>24</v>
      </c>
      <c r="B42" s="36" t="s">
        <v>77</v>
      </c>
      <c r="C42" s="26"/>
      <c r="D42" s="10"/>
      <c r="E42" s="49">
        <f t="shared" si="9"/>
        <v>0</v>
      </c>
      <c r="F42" s="13">
        <v>79591</v>
      </c>
      <c r="G42" s="10"/>
      <c r="H42" s="54">
        <f t="shared" si="10"/>
        <v>79591</v>
      </c>
      <c r="I42" s="13">
        <f t="shared" si="11"/>
        <v>79591</v>
      </c>
      <c r="J42" s="10">
        <f t="shared" si="12"/>
        <v>0</v>
      </c>
      <c r="K42" s="54">
        <f t="shared" si="13"/>
        <v>79591</v>
      </c>
      <c r="L42" s="14" t="s">
        <v>10</v>
      </c>
    </row>
    <row r="43" spans="1:12" s="34" customFormat="1" ht="40.5" customHeight="1" thickBot="1" x14ac:dyDescent="0.25">
      <c r="A43" s="7">
        <v>25</v>
      </c>
      <c r="B43" s="58" t="s">
        <v>79</v>
      </c>
      <c r="C43" s="26"/>
      <c r="D43" s="10"/>
      <c r="E43" s="49">
        <f t="shared" si="9"/>
        <v>0</v>
      </c>
      <c r="F43" s="13"/>
      <c r="G43" s="10">
        <f>165708</f>
        <v>165708</v>
      </c>
      <c r="H43" s="54">
        <f t="shared" si="10"/>
        <v>165708</v>
      </c>
      <c r="I43" s="13">
        <f t="shared" si="11"/>
        <v>0</v>
      </c>
      <c r="J43" s="10">
        <f t="shared" si="12"/>
        <v>165708</v>
      </c>
      <c r="K43" s="54">
        <f t="shared" si="13"/>
        <v>165708</v>
      </c>
      <c r="L43" s="14" t="s">
        <v>10</v>
      </c>
    </row>
    <row r="44" spans="1:12" ht="25.5" customHeight="1" thickBot="1" x14ac:dyDescent="0.25">
      <c r="A44" s="16">
        <v>7201</v>
      </c>
      <c r="B44" s="17" t="s">
        <v>78</v>
      </c>
      <c r="C44" s="43">
        <f t="shared" ref="C44:K44" si="14">SUM(C18:C43)</f>
        <v>1354855</v>
      </c>
      <c r="D44" s="35">
        <f t="shared" si="14"/>
        <v>426807</v>
      </c>
      <c r="E44" s="50">
        <f t="shared" si="14"/>
        <v>1781662</v>
      </c>
      <c r="F44" s="37">
        <f t="shared" si="14"/>
        <v>236317</v>
      </c>
      <c r="G44" s="19">
        <f t="shared" si="14"/>
        <v>2172124</v>
      </c>
      <c r="H44" s="30">
        <f t="shared" si="14"/>
        <v>2408441</v>
      </c>
      <c r="I44" s="37">
        <f t="shared" si="14"/>
        <v>1591172</v>
      </c>
      <c r="J44" s="19">
        <f t="shared" si="14"/>
        <v>2598931</v>
      </c>
      <c r="K44" s="30">
        <f t="shared" si="14"/>
        <v>4190103</v>
      </c>
      <c r="L44" s="20"/>
    </row>
    <row r="45" spans="1:12" ht="15" customHeight="1" x14ac:dyDescent="0.2">
      <c r="A45" s="8"/>
      <c r="B45" s="12"/>
      <c r="C45" s="41"/>
      <c r="D45" s="42"/>
      <c r="E45" s="51"/>
      <c r="F45" s="55"/>
      <c r="G45" s="23"/>
      <c r="H45" s="56"/>
      <c r="I45" s="55"/>
      <c r="J45" s="23"/>
      <c r="K45" s="56"/>
      <c r="L45" s="11"/>
    </row>
    <row r="46" spans="1:12" ht="25.5" customHeight="1" x14ac:dyDescent="0.2">
      <c r="A46" s="8">
        <v>7203</v>
      </c>
      <c r="B46" s="29" t="s">
        <v>30</v>
      </c>
      <c r="C46" s="13"/>
      <c r="D46" s="27"/>
      <c r="E46" s="51"/>
      <c r="F46" s="55"/>
      <c r="G46" s="23"/>
      <c r="H46" s="56"/>
      <c r="I46" s="55"/>
      <c r="J46" s="23"/>
      <c r="K46" s="56"/>
      <c r="L46" s="14"/>
    </row>
    <row r="47" spans="1:12" s="21" customFormat="1" ht="22.5" customHeight="1" thickBot="1" x14ac:dyDescent="0.25">
      <c r="A47" s="7">
        <v>1</v>
      </c>
      <c r="B47" s="25" t="s">
        <v>31</v>
      </c>
      <c r="C47" s="13">
        <v>100000</v>
      </c>
      <c r="D47" s="27">
        <v>100000</v>
      </c>
      <c r="E47" s="51">
        <f>SUM(C47:D47)</f>
        <v>200000</v>
      </c>
      <c r="F47" s="13"/>
      <c r="G47" s="10"/>
      <c r="H47" s="54">
        <f>SUM(F47:G47)</f>
        <v>0</v>
      </c>
      <c r="I47" s="13">
        <f>SUM(C47,F47)</f>
        <v>100000</v>
      </c>
      <c r="J47" s="10">
        <f t="shared" ref="J47:K47" si="15">SUM(D47,G47)</f>
        <v>100000</v>
      </c>
      <c r="K47" s="54">
        <f t="shared" si="15"/>
        <v>200000</v>
      </c>
      <c r="L47" s="14" t="s">
        <v>10</v>
      </c>
    </row>
    <row r="48" spans="1:12" s="34" customFormat="1" ht="19.5" thickBot="1" x14ac:dyDescent="0.25">
      <c r="A48" s="16">
        <v>7203</v>
      </c>
      <c r="B48" s="17" t="s">
        <v>35</v>
      </c>
      <c r="C48" s="43">
        <f>SUM(C47)</f>
        <v>100000</v>
      </c>
      <c r="D48" s="35">
        <f>SUM(D47)</f>
        <v>100000</v>
      </c>
      <c r="E48" s="50">
        <f>SUM(C48:D48)</f>
        <v>200000</v>
      </c>
      <c r="F48" s="37">
        <f>SUM(F47)</f>
        <v>0</v>
      </c>
      <c r="G48" s="19">
        <f t="shared" ref="G48:H48" si="16">SUM(G47)</f>
        <v>0</v>
      </c>
      <c r="H48" s="30">
        <f t="shared" si="16"/>
        <v>0</v>
      </c>
      <c r="I48" s="37">
        <f t="shared" ref="I48" si="17">SUM(I47)</f>
        <v>100000</v>
      </c>
      <c r="J48" s="19">
        <f t="shared" ref="J48" si="18">SUM(J47)</f>
        <v>100000</v>
      </c>
      <c r="K48" s="30">
        <f t="shared" ref="K48" si="19">SUM(K47)</f>
        <v>200000</v>
      </c>
      <c r="L48" s="20"/>
    </row>
    <row r="49" spans="1:12" s="34" customFormat="1" ht="38.25" thickBot="1" x14ac:dyDescent="0.25">
      <c r="A49" s="31">
        <v>7200</v>
      </c>
      <c r="B49" s="32" t="s">
        <v>32</v>
      </c>
      <c r="C49" s="46">
        <f>C44+C48</f>
        <v>1454855</v>
      </c>
      <c r="D49" s="45">
        <f>D44+D48</f>
        <v>526807</v>
      </c>
      <c r="E49" s="50">
        <f>SUM(C49:D49)</f>
        <v>1981662</v>
      </c>
      <c r="F49" s="37">
        <f>SUM(F44,F48)</f>
        <v>236317</v>
      </c>
      <c r="G49" s="19">
        <f t="shared" ref="G49:K49" si="20">SUM(G44,G48)</f>
        <v>2172124</v>
      </c>
      <c r="H49" s="30">
        <f t="shared" si="20"/>
        <v>2408441</v>
      </c>
      <c r="I49" s="37">
        <f t="shared" si="20"/>
        <v>1691172</v>
      </c>
      <c r="J49" s="19">
        <f t="shared" si="20"/>
        <v>2698931</v>
      </c>
      <c r="K49" s="30">
        <f t="shared" si="20"/>
        <v>4390103</v>
      </c>
      <c r="L49" s="20"/>
    </row>
    <row r="50" spans="1:12" ht="25.5" customHeight="1" x14ac:dyDescent="0.2">
      <c r="A50" s="7"/>
      <c r="B50" s="25"/>
      <c r="C50" s="13"/>
      <c r="D50" s="27"/>
      <c r="E50" s="51"/>
      <c r="F50" s="55"/>
      <c r="G50" s="23"/>
      <c r="H50" s="56"/>
      <c r="I50" s="55"/>
      <c r="J50" s="23"/>
      <c r="K50" s="56"/>
      <c r="L50" s="11"/>
    </row>
    <row r="51" spans="1:12" ht="25.5" customHeight="1" x14ac:dyDescent="0.2">
      <c r="A51" s="8">
        <v>7302</v>
      </c>
      <c r="B51" s="29" t="s">
        <v>49</v>
      </c>
      <c r="C51" s="15"/>
      <c r="D51" s="23"/>
      <c r="E51" s="51"/>
      <c r="F51" s="55"/>
      <c r="G51" s="23"/>
      <c r="H51" s="56"/>
      <c r="I51" s="55"/>
      <c r="J51" s="23"/>
      <c r="K51" s="56"/>
      <c r="L51" s="11"/>
    </row>
    <row r="52" spans="1:12" x14ac:dyDescent="0.2">
      <c r="A52" s="7">
        <v>1</v>
      </c>
      <c r="B52" s="25" t="s">
        <v>33</v>
      </c>
      <c r="C52" s="26">
        <v>30000</v>
      </c>
      <c r="D52" s="27"/>
      <c r="E52" s="51">
        <f t="shared" ref="E52:E53" si="21">SUM(C52:D52)</f>
        <v>30000</v>
      </c>
      <c r="F52" s="13"/>
      <c r="G52" s="10"/>
      <c r="H52" s="54">
        <f>SUM(F52:G52)</f>
        <v>0</v>
      </c>
      <c r="I52" s="13">
        <f>SUM(C52,F52)</f>
        <v>30000</v>
      </c>
      <c r="J52" s="10">
        <f t="shared" ref="J52:K56" si="22">SUM(D52,G52)</f>
        <v>0</v>
      </c>
      <c r="K52" s="54">
        <f t="shared" si="22"/>
        <v>30000</v>
      </c>
      <c r="L52" s="14" t="s">
        <v>11</v>
      </c>
    </row>
    <row r="53" spans="1:12" s="21" customFormat="1" ht="22.5" customHeight="1" x14ac:dyDescent="0.2">
      <c r="A53" s="7">
        <v>2</v>
      </c>
      <c r="B53" s="25" t="s">
        <v>34</v>
      </c>
      <c r="C53" s="26">
        <v>10000</v>
      </c>
      <c r="D53" s="27"/>
      <c r="E53" s="51">
        <f t="shared" si="21"/>
        <v>10000</v>
      </c>
      <c r="F53" s="13"/>
      <c r="G53" s="10"/>
      <c r="H53" s="54">
        <f t="shared" ref="H53:H56" si="23">SUM(F53:G53)</f>
        <v>0</v>
      </c>
      <c r="I53" s="13">
        <f t="shared" ref="I53:I56" si="24">SUM(C53,F53)</f>
        <v>10000</v>
      </c>
      <c r="J53" s="10">
        <f t="shared" si="22"/>
        <v>0</v>
      </c>
      <c r="K53" s="54">
        <f t="shared" si="22"/>
        <v>10000</v>
      </c>
      <c r="L53" s="14" t="s">
        <v>11</v>
      </c>
    </row>
    <row r="54" spans="1:12" x14ac:dyDescent="0.2">
      <c r="A54" s="7">
        <v>3</v>
      </c>
      <c r="B54" s="25" t="s">
        <v>25</v>
      </c>
      <c r="C54" s="26">
        <v>6300</v>
      </c>
      <c r="D54" s="27"/>
      <c r="E54" s="51">
        <f>SUM(C54:D54)</f>
        <v>6300</v>
      </c>
      <c r="F54" s="13"/>
      <c r="G54" s="10"/>
      <c r="H54" s="54">
        <f t="shared" si="23"/>
        <v>0</v>
      </c>
      <c r="I54" s="13">
        <f t="shared" si="24"/>
        <v>6300</v>
      </c>
      <c r="J54" s="10">
        <f t="shared" si="22"/>
        <v>0</v>
      </c>
      <c r="K54" s="54">
        <f t="shared" si="22"/>
        <v>6300</v>
      </c>
      <c r="L54" s="14" t="s">
        <v>11</v>
      </c>
    </row>
    <row r="55" spans="1:12" x14ac:dyDescent="0.2">
      <c r="A55" s="7">
        <v>4</v>
      </c>
      <c r="B55" s="25" t="s">
        <v>3</v>
      </c>
      <c r="C55" s="13">
        <v>3000</v>
      </c>
      <c r="D55" s="27"/>
      <c r="E55" s="51">
        <f t="shared" ref="E55:E56" si="25">SUM(C55:D55)</f>
        <v>3000</v>
      </c>
      <c r="F55" s="13"/>
      <c r="G55" s="10"/>
      <c r="H55" s="54">
        <f t="shared" si="23"/>
        <v>0</v>
      </c>
      <c r="I55" s="13">
        <f t="shared" si="24"/>
        <v>3000</v>
      </c>
      <c r="J55" s="10">
        <f t="shared" si="22"/>
        <v>0</v>
      </c>
      <c r="K55" s="54">
        <f t="shared" si="22"/>
        <v>3000</v>
      </c>
      <c r="L55" s="14" t="s">
        <v>11</v>
      </c>
    </row>
    <row r="56" spans="1:12" ht="19.5" thickBot="1" x14ac:dyDescent="0.25">
      <c r="A56" s="7">
        <v>5</v>
      </c>
      <c r="B56" s="25" t="s">
        <v>45</v>
      </c>
      <c r="C56" s="13">
        <v>21600</v>
      </c>
      <c r="D56" s="27"/>
      <c r="E56" s="51">
        <f t="shared" si="25"/>
        <v>21600</v>
      </c>
      <c r="F56" s="13"/>
      <c r="G56" s="10"/>
      <c r="H56" s="54">
        <f t="shared" si="23"/>
        <v>0</v>
      </c>
      <c r="I56" s="13">
        <f t="shared" si="24"/>
        <v>21600</v>
      </c>
      <c r="J56" s="10">
        <f t="shared" si="22"/>
        <v>0</v>
      </c>
      <c r="K56" s="54">
        <f t="shared" si="22"/>
        <v>21600</v>
      </c>
      <c r="L56" s="14" t="s">
        <v>11</v>
      </c>
    </row>
    <row r="57" spans="1:12" s="21" customFormat="1" ht="38.25" thickBot="1" x14ac:dyDescent="0.25">
      <c r="A57" s="16">
        <v>7302</v>
      </c>
      <c r="B57" s="32" t="s">
        <v>63</v>
      </c>
      <c r="C57" s="43">
        <f>SUM(C52:C56)</f>
        <v>70900</v>
      </c>
      <c r="D57" s="35">
        <f>SUM(D52:D56)</f>
        <v>0</v>
      </c>
      <c r="E57" s="47">
        <f>SUM(E52:E56)</f>
        <v>70900</v>
      </c>
      <c r="F57" s="43">
        <f t="shared" ref="F57:K57" si="26">SUM(F52:F56)</f>
        <v>0</v>
      </c>
      <c r="G57" s="35">
        <f t="shared" si="26"/>
        <v>0</v>
      </c>
      <c r="H57" s="57">
        <f t="shared" si="26"/>
        <v>0</v>
      </c>
      <c r="I57" s="43">
        <f t="shared" si="26"/>
        <v>70900</v>
      </c>
      <c r="J57" s="35">
        <f t="shared" si="26"/>
        <v>0</v>
      </c>
      <c r="K57" s="57">
        <f t="shared" si="26"/>
        <v>70900</v>
      </c>
      <c r="L57" s="20"/>
    </row>
    <row r="58" spans="1:12" x14ac:dyDescent="0.2">
      <c r="A58" s="7"/>
      <c r="B58" s="36"/>
      <c r="C58" s="26"/>
      <c r="D58" s="23"/>
      <c r="E58" s="51"/>
      <c r="F58" s="55"/>
      <c r="G58" s="23"/>
      <c r="H58" s="56"/>
      <c r="I58" s="55"/>
      <c r="J58" s="23"/>
      <c r="K58" s="56"/>
      <c r="L58" s="11"/>
    </row>
    <row r="59" spans="1:12" x14ac:dyDescent="0.2">
      <c r="A59" s="8">
        <v>7303</v>
      </c>
      <c r="B59" s="29" t="s">
        <v>50</v>
      </c>
      <c r="C59" s="15"/>
      <c r="D59" s="23"/>
      <c r="E59" s="51"/>
      <c r="F59" s="55"/>
      <c r="G59" s="23"/>
      <c r="H59" s="56"/>
      <c r="I59" s="55"/>
      <c r="J59" s="23"/>
      <c r="K59" s="56"/>
      <c r="L59" s="11"/>
    </row>
    <row r="60" spans="1:12" ht="25.5" customHeight="1" x14ac:dyDescent="0.2">
      <c r="A60" s="7">
        <v>1</v>
      </c>
      <c r="B60" s="25" t="s">
        <v>26</v>
      </c>
      <c r="C60" s="13">
        <v>12000</v>
      </c>
      <c r="D60" s="27"/>
      <c r="E60" s="51">
        <f t="shared" ref="E60:E62" si="27">SUM(C60:D60)</f>
        <v>12000</v>
      </c>
      <c r="F60" s="13">
        <f>-1500-1500-6358</f>
        <v>-9358</v>
      </c>
      <c r="G60" s="10"/>
      <c r="H60" s="54">
        <f>SUM(F60:G60)</f>
        <v>-9358</v>
      </c>
      <c r="I60" s="13">
        <f>SUM(C60,F60)</f>
        <v>2642</v>
      </c>
      <c r="J60" s="10">
        <f t="shared" ref="J60:K62" si="28">SUM(D60,G60)</f>
        <v>0</v>
      </c>
      <c r="K60" s="54">
        <f t="shared" si="28"/>
        <v>2642</v>
      </c>
      <c r="L60" s="14" t="s">
        <v>11</v>
      </c>
    </row>
    <row r="61" spans="1:12" x14ac:dyDescent="0.2">
      <c r="A61" s="7">
        <v>2</v>
      </c>
      <c r="B61" s="25" t="s">
        <v>46</v>
      </c>
      <c r="C61" s="40">
        <v>3000</v>
      </c>
      <c r="D61" s="10"/>
      <c r="E61" s="51">
        <f t="shared" si="27"/>
        <v>3000</v>
      </c>
      <c r="F61" s="13"/>
      <c r="G61" s="10"/>
      <c r="H61" s="54">
        <f t="shared" ref="H61:H62" si="29">SUM(F61:G61)</f>
        <v>0</v>
      </c>
      <c r="I61" s="13">
        <f t="shared" ref="I61:I62" si="30">SUM(C61,F61)</f>
        <v>3000</v>
      </c>
      <c r="J61" s="10">
        <f t="shared" si="28"/>
        <v>0</v>
      </c>
      <c r="K61" s="54">
        <f t="shared" si="28"/>
        <v>3000</v>
      </c>
      <c r="L61" s="14" t="s">
        <v>11</v>
      </c>
    </row>
    <row r="62" spans="1:12" ht="38.25" thickBot="1" x14ac:dyDescent="0.25">
      <c r="A62" s="7">
        <v>3</v>
      </c>
      <c r="B62" s="25" t="s">
        <v>27</v>
      </c>
      <c r="C62" s="40">
        <v>3000</v>
      </c>
      <c r="D62" s="39"/>
      <c r="E62" s="51">
        <f t="shared" si="27"/>
        <v>3000</v>
      </c>
      <c r="F62" s="13"/>
      <c r="G62" s="10"/>
      <c r="H62" s="54">
        <f t="shared" si="29"/>
        <v>0</v>
      </c>
      <c r="I62" s="13">
        <f t="shared" si="30"/>
        <v>3000</v>
      </c>
      <c r="J62" s="10">
        <f t="shared" si="28"/>
        <v>0</v>
      </c>
      <c r="K62" s="54">
        <f t="shared" si="28"/>
        <v>3000</v>
      </c>
      <c r="L62" s="14" t="s">
        <v>11</v>
      </c>
    </row>
    <row r="63" spans="1:12" ht="25.5" customHeight="1" thickBot="1" x14ac:dyDescent="0.25">
      <c r="A63" s="16">
        <v>7303</v>
      </c>
      <c r="B63" s="17" t="s">
        <v>64</v>
      </c>
      <c r="C63" s="43">
        <f>SUM(C60:C62)</f>
        <v>18000</v>
      </c>
      <c r="D63" s="35">
        <f t="shared" ref="D63:K63" si="31">SUM(D60:D62)</f>
        <v>0</v>
      </c>
      <c r="E63" s="47">
        <f t="shared" si="31"/>
        <v>18000</v>
      </c>
      <c r="F63" s="43">
        <f t="shared" si="31"/>
        <v>-9358</v>
      </c>
      <c r="G63" s="35">
        <f t="shared" si="31"/>
        <v>0</v>
      </c>
      <c r="H63" s="57">
        <f t="shared" si="31"/>
        <v>-9358</v>
      </c>
      <c r="I63" s="43">
        <f t="shared" si="31"/>
        <v>8642</v>
      </c>
      <c r="J63" s="35">
        <f t="shared" si="31"/>
        <v>0</v>
      </c>
      <c r="K63" s="57">
        <f t="shared" si="31"/>
        <v>8642</v>
      </c>
      <c r="L63" s="20"/>
    </row>
    <row r="64" spans="1:12" s="21" customFormat="1" ht="22.5" customHeight="1" thickBot="1" x14ac:dyDescent="0.25">
      <c r="A64" s="7"/>
      <c r="B64" s="25"/>
      <c r="C64" s="28"/>
      <c r="D64" s="44"/>
      <c r="E64" s="51"/>
      <c r="F64" s="55"/>
      <c r="G64" s="23"/>
      <c r="H64" s="56"/>
      <c r="I64" s="55"/>
      <c r="J64" s="23"/>
      <c r="K64" s="56"/>
      <c r="L64" s="11"/>
    </row>
    <row r="65" spans="1:12" s="38" customFormat="1" ht="42.75" customHeight="1" thickBot="1" x14ac:dyDescent="0.25">
      <c r="A65" s="8">
        <v>7305</v>
      </c>
      <c r="B65" s="29" t="s">
        <v>4</v>
      </c>
      <c r="C65" s="26"/>
      <c r="D65" s="23"/>
      <c r="E65" s="51"/>
      <c r="F65" s="55"/>
      <c r="G65" s="23"/>
      <c r="H65" s="56"/>
      <c r="I65" s="55"/>
      <c r="J65" s="23"/>
      <c r="K65" s="56"/>
      <c r="L65" s="11"/>
    </row>
    <row r="66" spans="1:12" s="34" customFormat="1" ht="19.5" customHeight="1" x14ac:dyDescent="0.2">
      <c r="A66" s="7">
        <v>1</v>
      </c>
      <c r="B66" s="25" t="s">
        <v>36</v>
      </c>
      <c r="C66" s="13"/>
      <c r="D66" s="10">
        <v>666081</v>
      </c>
      <c r="E66" s="51">
        <f t="shared" ref="E66:E67" si="32">SUM(C66:D66)</f>
        <v>666081</v>
      </c>
      <c r="F66" s="13"/>
      <c r="G66" s="10"/>
      <c r="H66" s="54">
        <f>SUM(F66:G66)</f>
        <v>0</v>
      </c>
      <c r="I66" s="13">
        <f>SUM(C66,F66)</f>
        <v>0</v>
      </c>
      <c r="J66" s="10">
        <f t="shared" ref="J66:K68" si="33">SUM(D66,G66)</f>
        <v>666081</v>
      </c>
      <c r="K66" s="54">
        <f t="shared" si="33"/>
        <v>666081</v>
      </c>
      <c r="L66" s="14" t="s">
        <v>11</v>
      </c>
    </row>
    <row r="67" spans="1:12" ht="19.5" customHeight="1" x14ac:dyDescent="0.2">
      <c r="A67" s="7">
        <v>2</v>
      </c>
      <c r="B67" s="25" t="s">
        <v>58</v>
      </c>
      <c r="C67" s="13"/>
      <c r="D67" s="10">
        <v>69547</v>
      </c>
      <c r="E67" s="51">
        <f t="shared" si="32"/>
        <v>69547</v>
      </c>
      <c r="F67" s="13"/>
      <c r="G67" s="10">
        <f>-26400-38919</f>
        <v>-65319</v>
      </c>
      <c r="H67" s="54">
        <f t="shared" ref="H67:H68" si="34">SUM(F67:G67)</f>
        <v>-65319</v>
      </c>
      <c r="I67" s="13">
        <f t="shared" ref="I67:I68" si="35">SUM(C67,F67)</f>
        <v>0</v>
      </c>
      <c r="J67" s="10">
        <f t="shared" si="33"/>
        <v>4228</v>
      </c>
      <c r="K67" s="54">
        <f t="shared" si="33"/>
        <v>4228</v>
      </c>
      <c r="L67" s="14" t="s">
        <v>11</v>
      </c>
    </row>
    <row r="68" spans="1:12" ht="19.5" customHeight="1" thickBot="1" x14ac:dyDescent="0.25">
      <c r="A68" s="7">
        <v>3</v>
      </c>
      <c r="B68" s="25" t="s">
        <v>66</v>
      </c>
      <c r="C68" s="13"/>
      <c r="D68" s="10">
        <v>75000</v>
      </c>
      <c r="E68" s="51">
        <f t="shared" ref="E68" si="36">SUM(C68:D68)</f>
        <v>75000</v>
      </c>
      <c r="F68" s="13"/>
      <c r="G68" s="10"/>
      <c r="H68" s="54">
        <f t="shared" si="34"/>
        <v>0</v>
      </c>
      <c r="I68" s="13">
        <f t="shared" si="35"/>
        <v>0</v>
      </c>
      <c r="J68" s="10">
        <f t="shared" si="33"/>
        <v>75000</v>
      </c>
      <c r="K68" s="54">
        <f t="shared" si="33"/>
        <v>75000</v>
      </c>
      <c r="L68" s="14" t="s">
        <v>11</v>
      </c>
    </row>
    <row r="69" spans="1:12" ht="25.5" customHeight="1" thickBot="1" x14ac:dyDescent="0.25">
      <c r="A69" s="16">
        <v>7305</v>
      </c>
      <c r="B69" s="17" t="s">
        <v>65</v>
      </c>
      <c r="C69" s="18">
        <f>SUM(C66:C68)</f>
        <v>0</v>
      </c>
      <c r="D69" s="35">
        <f>SUM(D66:D68)</f>
        <v>810628</v>
      </c>
      <c r="E69" s="52">
        <f>SUM(E66:E68)</f>
        <v>810628</v>
      </c>
      <c r="F69" s="37">
        <f>SUM(F66:F68)</f>
        <v>0</v>
      </c>
      <c r="G69" s="19">
        <f t="shared" ref="G69:K69" si="37">SUM(G66:G68)</f>
        <v>-65319</v>
      </c>
      <c r="H69" s="30">
        <f t="shared" si="37"/>
        <v>-65319</v>
      </c>
      <c r="I69" s="37">
        <f t="shared" si="37"/>
        <v>0</v>
      </c>
      <c r="J69" s="19">
        <f t="shared" si="37"/>
        <v>745309</v>
      </c>
      <c r="K69" s="30">
        <f t="shared" si="37"/>
        <v>745309</v>
      </c>
      <c r="L69" s="20"/>
    </row>
    <row r="70" spans="1:12" s="21" customFormat="1" ht="22.5" customHeight="1" x14ac:dyDescent="0.2">
      <c r="A70" s="7"/>
      <c r="B70" s="9"/>
      <c r="C70" s="15"/>
      <c r="D70" s="10"/>
      <c r="E70" s="51"/>
      <c r="F70" s="55"/>
      <c r="G70" s="23"/>
      <c r="H70" s="56"/>
      <c r="I70" s="55"/>
      <c r="J70" s="23"/>
      <c r="K70" s="56"/>
      <c r="L70" s="11"/>
    </row>
    <row r="71" spans="1:12" s="24" customFormat="1" ht="22.5" customHeight="1" thickBot="1" x14ac:dyDescent="0.25">
      <c r="A71" s="8">
        <v>7306</v>
      </c>
      <c r="B71" s="29" t="s">
        <v>5</v>
      </c>
      <c r="C71" s="15"/>
      <c r="D71" s="10"/>
      <c r="E71" s="51"/>
      <c r="F71" s="55"/>
      <c r="G71" s="23"/>
      <c r="H71" s="56"/>
      <c r="I71" s="55"/>
      <c r="J71" s="23"/>
      <c r="K71" s="56"/>
      <c r="L71" s="11"/>
    </row>
    <row r="72" spans="1:12" s="38" customFormat="1" ht="19.5" customHeight="1" thickBot="1" x14ac:dyDescent="0.25">
      <c r="A72" s="7">
        <v>1</v>
      </c>
      <c r="B72" s="25" t="s">
        <v>6</v>
      </c>
      <c r="C72" s="13">
        <v>6000</v>
      </c>
      <c r="D72" s="27"/>
      <c r="E72" s="51">
        <f t="shared" ref="E72:E76" si="38">SUM(C72:D72)</f>
        <v>6000</v>
      </c>
      <c r="F72" s="13"/>
      <c r="G72" s="10"/>
      <c r="H72" s="54">
        <f>SUM(F72:G72)</f>
        <v>0</v>
      </c>
      <c r="I72" s="13">
        <f>SUM(C72,F72)</f>
        <v>6000</v>
      </c>
      <c r="J72" s="10">
        <f t="shared" ref="J72:K76" si="39">SUM(D72,G72)</f>
        <v>0</v>
      </c>
      <c r="K72" s="54">
        <f t="shared" si="39"/>
        <v>6000</v>
      </c>
      <c r="L72" s="14" t="s">
        <v>11</v>
      </c>
    </row>
    <row r="73" spans="1:12" ht="19.5" customHeight="1" x14ac:dyDescent="0.2">
      <c r="A73" s="7">
        <v>2</v>
      </c>
      <c r="B73" s="25" t="s">
        <v>59</v>
      </c>
      <c r="C73" s="13"/>
      <c r="D73" s="27">
        <v>9000</v>
      </c>
      <c r="E73" s="51">
        <f t="shared" si="38"/>
        <v>9000</v>
      </c>
      <c r="F73" s="13"/>
      <c r="G73" s="10"/>
      <c r="H73" s="54">
        <f t="shared" ref="H73:H76" si="40">SUM(F73:G73)</f>
        <v>0</v>
      </c>
      <c r="I73" s="13">
        <f t="shared" ref="I73:I76" si="41">SUM(C73,F73)</f>
        <v>0</v>
      </c>
      <c r="J73" s="10">
        <f t="shared" si="39"/>
        <v>9000</v>
      </c>
      <c r="K73" s="54">
        <f t="shared" si="39"/>
        <v>9000</v>
      </c>
      <c r="L73" s="14" t="s">
        <v>11</v>
      </c>
    </row>
    <row r="74" spans="1:12" ht="19.5" customHeight="1" x14ac:dyDescent="0.2">
      <c r="A74" s="7">
        <v>3</v>
      </c>
      <c r="B74" s="25" t="s">
        <v>24</v>
      </c>
      <c r="C74" s="13"/>
      <c r="D74" s="27">
        <v>18000</v>
      </c>
      <c r="E74" s="51">
        <f t="shared" si="38"/>
        <v>18000</v>
      </c>
      <c r="F74" s="13"/>
      <c r="G74" s="10"/>
      <c r="H74" s="54">
        <f t="shared" si="40"/>
        <v>0</v>
      </c>
      <c r="I74" s="13">
        <f t="shared" si="41"/>
        <v>0</v>
      </c>
      <c r="J74" s="10">
        <f t="shared" si="39"/>
        <v>18000</v>
      </c>
      <c r="K74" s="54">
        <f t="shared" si="39"/>
        <v>18000</v>
      </c>
      <c r="L74" s="14" t="s">
        <v>11</v>
      </c>
    </row>
    <row r="75" spans="1:12" ht="19.5" customHeight="1" x14ac:dyDescent="0.2">
      <c r="A75" s="7">
        <v>4</v>
      </c>
      <c r="B75" s="25" t="s">
        <v>47</v>
      </c>
      <c r="C75" s="13"/>
      <c r="D75" s="27">
        <v>4000</v>
      </c>
      <c r="E75" s="51">
        <f t="shared" si="38"/>
        <v>4000</v>
      </c>
      <c r="F75" s="13"/>
      <c r="G75" s="10"/>
      <c r="H75" s="54">
        <f t="shared" si="40"/>
        <v>0</v>
      </c>
      <c r="I75" s="13">
        <f t="shared" si="41"/>
        <v>0</v>
      </c>
      <c r="J75" s="10">
        <f t="shared" si="39"/>
        <v>4000</v>
      </c>
      <c r="K75" s="54">
        <f t="shared" si="39"/>
        <v>4000</v>
      </c>
      <c r="L75" s="14" t="s">
        <v>11</v>
      </c>
    </row>
    <row r="76" spans="1:12" ht="19.5" customHeight="1" thickBot="1" x14ac:dyDescent="0.25">
      <c r="A76" s="7">
        <v>5</v>
      </c>
      <c r="B76" s="25" t="s">
        <v>48</v>
      </c>
      <c r="C76" s="40">
        <v>2000</v>
      </c>
      <c r="D76" s="10"/>
      <c r="E76" s="51">
        <f t="shared" si="38"/>
        <v>2000</v>
      </c>
      <c r="F76" s="13"/>
      <c r="G76" s="10"/>
      <c r="H76" s="54">
        <f t="shared" si="40"/>
        <v>0</v>
      </c>
      <c r="I76" s="13">
        <f t="shared" si="41"/>
        <v>2000</v>
      </c>
      <c r="J76" s="10">
        <f t="shared" si="39"/>
        <v>0</v>
      </c>
      <c r="K76" s="54">
        <f t="shared" si="39"/>
        <v>2000</v>
      </c>
      <c r="L76" s="14" t="s">
        <v>11</v>
      </c>
    </row>
    <row r="77" spans="1:12" ht="19.5" thickBot="1" x14ac:dyDescent="0.25">
      <c r="A77" s="16">
        <v>7306</v>
      </c>
      <c r="B77" s="17" t="s">
        <v>42</v>
      </c>
      <c r="C77" s="18">
        <f>SUM(C72:C76)</f>
        <v>8000</v>
      </c>
      <c r="D77" s="18">
        <f>SUM(D72:D76)</f>
        <v>31000</v>
      </c>
      <c r="E77" s="18">
        <f>SUM(E72:E76)</f>
        <v>39000</v>
      </c>
      <c r="F77" s="43">
        <f t="shared" ref="F77:J77" si="42">SUM(F72:F76)</f>
        <v>0</v>
      </c>
      <c r="G77" s="35">
        <f t="shared" si="42"/>
        <v>0</v>
      </c>
      <c r="H77" s="57">
        <f t="shared" si="42"/>
        <v>0</v>
      </c>
      <c r="I77" s="43">
        <f t="shared" si="42"/>
        <v>8000</v>
      </c>
      <c r="J77" s="35">
        <f t="shared" si="42"/>
        <v>31000</v>
      </c>
      <c r="K77" s="57">
        <f>SUM(K72:K76)</f>
        <v>39000</v>
      </c>
      <c r="L77" s="20"/>
    </row>
    <row r="78" spans="1:12" ht="38.25" thickBot="1" x14ac:dyDescent="0.25">
      <c r="A78" s="16">
        <v>7300</v>
      </c>
      <c r="B78" s="32" t="s">
        <v>18</v>
      </c>
      <c r="C78" s="37">
        <f>C57+C63+C69+C77</f>
        <v>96900</v>
      </c>
      <c r="D78" s="19">
        <f>D57+D63+D69+D77</f>
        <v>841628</v>
      </c>
      <c r="E78" s="50">
        <f>SUM(C78:D78)</f>
        <v>938528</v>
      </c>
      <c r="F78" s="37">
        <f>F57+F63+F69+F77</f>
        <v>-9358</v>
      </c>
      <c r="G78" s="19">
        <f t="shared" ref="G78:K78" si="43">G57+G63+G69+G77</f>
        <v>-65319</v>
      </c>
      <c r="H78" s="30">
        <f t="shared" si="43"/>
        <v>-74677</v>
      </c>
      <c r="I78" s="37">
        <f t="shared" si="43"/>
        <v>87542</v>
      </c>
      <c r="J78" s="19">
        <f t="shared" si="43"/>
        <v>776309</v>
      </c>
      <c r="K78" s="30">
        <f t="shared" si="43"/>
        <v>863851</v>
      </c>
      <c r="L78" s="20"/>
    </row>
    <row r="79" spans="1:12" ht="38.25" thickBot="1" x14ac:dyDescent="0.25">
      <c r="A79" s="16" t="s">
        <v>23</v>
      </c>
      <c r="B79" s="32" t="s">
        <v>22</v>
      </c>
      <c r="C79" s="37">
        <f>C49+C78</f>
        <v>1551755</v>
      </c>
      <c r="D79" s="19">
        <f>D49+D78</f>
        <v>1368435</v>
      </c>
      <c r="E79" s="50">
        <f>SUM(C79:D79)</f>
        <v>2920190</v>
      </c>
      <c r="F79" s="37">
        <f>F49+F78</f>
        <v>226959</v>
      </c>
      <c r="G79" s="19">
        <f t="shared" ref="G79:K79" si="44">G49+G78</f>
        <v>2106805</v>
      </c>
      <c r="H79" s="30">
        <f t="shared" si="44"/>
        <v>2333764</v>
      </c>
      <c r="I79" s="37">
        <f t="shared" si="44"/>
        <v>1778714</v>
      </c>
      <c r="J79" s="19">
        <f t="shared" si="44"/>
        <v>3475240</v>
      </c>
      <c r="K79" s="30">
        <f t="shared" si="44"/>
        <v>5253954</v>
      </c>
      <c r="L79" s="20"/>
    </row>
    <row r="80" spans="1:12" ht="19.5" thickBot="1" x14ac:dyDescent="0.25">
      <c r="A80" s="8"/>
      <c r="B80" s="29"/>
      <c r="C80" s="15"/>
      <c r="D80" s="10"/>
      <c r="E80" s="51"/>
      <c r="F80" s="55"/>
      <c r="G80" s="23"/>
      <c r="H80" s="56"/>
      <c r="I80" s="55"/>
      <c r="J80" s="23"/>
      <c r="K80" s="56"/>
      <c r="L80" s="11"/>
    </row>
    <row r="81" spans="1:12" ht="19.5" thickBot="1" x14ac:dyDescent="0.25">
      <c r="A81" s="16">
        <v>7000</v>
      </c>
      <c r="B81" s="32" t="s">
        <v>43</v>
      </c>
      <c r="C81" s="33">
        <f>SUM(C78,C49,C14)</f>
        <v>1701755</v>
      </c>
      <c r="D81" s="33">
        <f>SUM(D78,D49,D14)</f>
        <v>1518435</v>
      </c>
      <c r="E81" s="52">
        <f>SUM(C81:D81)</f>
        <v>3220190</v>
      </c>
      <c r="F81" s="37">
        <f>SUM(F78,F49,F14)</f>
        <v>226959</v>
      </c>
      <c r="G81" s="19">
        <f t="shared" ref="G81:K81" si="45">SUM(G78,G49,G14)</f>
        <v>2106805</v>
      </c>
      <c r="H81" s="30">
        <f t="shared" si="45"/>
        <v>2333764</v>
      </c>
      <c r="I81" s="37">
        <f t="shared" si="45"/>
        <v>1928714</v>
      </c>
      <c r="J81" s="19">
        <f t="shared" si="45"/>
        <v>3625240</v>
      </c>
      <c r="K81" s="30">
        <f t="shared" si="45"/>
        <v>5553954</v>
      </c>
      <c r="L81" s="20"/>
    </row>
  </sheetData>
  <mergeCells count="17">
    <mergeCell ref="A2:L2"/>
    <mergeCell ref="G5:G7"/>
    <mergeCell ref="A1:L1"/>
    <mergeCell ref="A4:A7"/>
    <mergeCell ref="B4:B7"/>
    <mergeCell ref="C4:E4"/>
    <mergeCell ref="L4:L7"/>
    <mergeCell ref="C5:C7"/>
    <mergeCell ref="D5:D7"/>
    <mergeCell ref="E5:E7"/>
    <mergeCell ref="F4:H4"/>
    <mergeCell ref="I4:K4"/>
    <mergeCell ref="F5:F7"/>
    <mergeCell ref="K5:K7"/>
    <mergeCell ref="J5:J7"/>
    <mergeCell ref="I5:I7"/>
    <mergeCell ref="H5:H7"/>
  </mergeCells>
  <phoneticPr fontId="0" type="noConversion"/>
  <printOptions horizontalCentered="1"/>
  <pageMargins left="3.937007874015748E-2" right="3.937007874015748E-2" top="0.59055118110236227" bottom="0.47244094488188981" header="0.11811023622047245" footer="0.11811023622047245"/>
  <pageSetup paperSize="9" scale="47" fitToHeight="2" orientation="landscape" horizontalDpi="300" verticalDpi="300" r:id="rId1"/>
  <headerFooter alignWithMargins="0">
    <oddHeader>&amp;R &amp;9 &amp;10 16. melléklet</oddHead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Dobrovitzky Anna</cp:lastModifiedBy>
  <cp:lastPrinted>2025-03-04T08:32:56Z</cp:lastPrinted>
  <dcterms:created xsi:type="dcterms:W3CDTF">2000-02-06T06:27:57Z</dcterms:created>
  <dcterms:modified xsi:type="dcterms:W3CDTF">2025-05-07T09:48:42Z</dcterms:modified>
</cp:coreProperties>
</file>