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Következő rendelet-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tartalék!$A$1:$L$76</definedName>
  </definedNames>
  <calcPr calcId="162913"/>
</workbook>
</file>

<file path=xl/calcChain.xml><?xml version="1.0" encoding="utf-8"?>
<calcChain xmlns="http://schemas.openxmlformats.org/spreadsheetml/2006/main">
  <c r="D39" i="2" l="1"/>
  <c r="E39" i="2"/>
  <c r="F39" i="2"/>
  <c r="G39" i="2"/>
  <c r="H39" i="2"/>
  <c r="I39" i="2"/>
  <c r="J39" i="2"/>
  <c r="K39" i="2"/>
  <c r="C39" i="2"/>
  <c r="J38" i="2"/>
  <c r="I38" i="2"/>
  <c r="H38" i="2"/>
  <c r="E38" i="2"/>
  <c r="K38" i="2" s="1"/>
  <c r="G62" i="2" l="1"/>
  <c r="G61" i="2"/>
  <c r="F19" i="2" l="1"/>
  <c r="G26" i="2" l="1"/>
  <c r="G19" i="2" l="1"/>
  <c r="F22" i="2" l="1"/>
  <c r="G32" i="2" l="1"/>
  <c r="G20" i="2"/>
  <c r="F32" i="2"/>
  <c r="F20" i="2"/>
  <c r="I73" i="2" l="1"/>
  <c r="F73" i="2"/>
  <c r="K68" i="2"/>
  <c r="K72" i="2" s="1"/>
  <c r="K69" i="2"/>
  <c r="K70" i="2"/>
  <c r="K71" i="2"/>
  <c r="J68" i="2"/>
  <c r="J69" i="2"/>
  <c r="J70" i="2"/>
  <c r="J71" i="2"/>
  <c r="I68" i="2"/>
  <c r="I72" i="2" s="1"/>
  <c r="I69" i="2"/>
  <c r="I70" i="2"/>
  <c r="I71" i="2"/>
  <c r="J67" i="2"/>
  <c r="K67" i="2"/>
  <c r="I67" i="2"/>
  <c r="F72" i="2"/>
  <c r="G72" i="2"/>
  <c r="H72" i="2"/>
  <c r="J72" i="2"/>
  <c r="H68" i="2"/>
  <c r="H69" i="2"/>
  <c r="H70" i="2"/>
  <c r="H71" i="2"/>
  <c r="H67" i="2"/>
  <c r="K63" i="2"/>
  <c r="J62" i="2"/>
  <c r="J63" i="2"/>
  <c r="J61" i="2"/>
  <c r="J64" i="2" s="1"/>
  <c r="J73" i="2" s="1"/>
  <c r="I62" i="2"/>
  <c r="I63" i="2"/>
  <c r="I61" i="2"/>
  <c r="G64" i="2"/>
  <c r="G73" i="2" s="1"/>
  <c r="I64" i="2"/>
  <c r="F64" i="2"/>
  <c r="H62" i="2"/>
  <c r="K62" i="2" s="1"/>
  <c r="H63" i="2"/>
  <c r="H61" i="2"/>
  <c r="K61" i="2" s="1"/>
  <c r="K56" i="2"/>
  <c r="K57" i="2"/>
  <c r="J56" i="2"/>
  <c r="J57" i="2"/>
  <c r="I56" i="2"/>
  <c r="I57" i="2"/>
  <c r="J55" i="2"/>
  <c r="K55" i="2"/>
  <c r="I55" i="2"/>
  <c r="I58" i="2"/>
  <c r="J58" i="2"/>
  <c r="K58" i="2"/>
  <c r="H58" i="2"/>
  <c r="F58" i="2"/>
  <c r="G58" i="2"/>
  <c r="H56" i="2"/>
  <c r="H57" i="2"/>
  <c r="H55" i="2"/>
  <c r="F52" i="2"/>
  <c r="G52" i="2"/>
  <c r="H52" i="2"/>
  <c r="I52" i="2"/>
  <c r="J52" i="2"/>
  <c r="K52" i="2"/>
  <c r="K48" i="2"/>
  <c r="K49" i="2"/>
  <c r="K50" i="2"/>
  <c r="K51" i="2"/>
  <c r="J48" i="2"/>
  <c r="J49" i="2"/>
  <c r="J50" i="2"/>
  <c r="J51" i="2"/>
  <c r="J47" i="2"/>
  <c r="K47" i="2"/>
  <c r="I48" i="2"/>
  <c r="I49" i="2"/>
  <c r="I50" i="2"/>
  <c r="I51" i="2"/>
  <c r="I47" i="2"/>
  <c r="H48" i="2"/>
  <c r="H49" i="2"/>
  <c r="H50" i="2"/>
  <c r="H51" i="2"/>
  <c r="H47" i="2"/>
  <c r="I43" i="2"/>
  <c r="J43" i="2"/>
  <c r="K43" i="2"/>
  <c r="J42" i="2"/>
  <c r="K42" i="2"/>
  <c r="I42" i="2"/>
  <c r="G43" i="2"/>
  <c r="H43" i="2"/>
  <c r="F43" i="2"/>
  <c r="H42" i="2"/>
  <c r="K37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19" i="2"/>
  <c r="G44" i="2"/>
  <c r="F44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19" i="2"/>
  <c r="K19" i="2" s="1"/>
  <c r="I14" i="2"/>
  <c r="J14" i="2"/>
  <c r="K14" i="2"/>
  <c r="J12" i="2"/>
  <c r="K12" i="2"/>
  <c r="I12" i="2"/>
  <c r="G14" i="2"/>
  <c r="H14" i="2"/>
  <c r="F14" i="2"/>
  <c r="H12" i="2"/>
  <c r="J44" i="2" l="1"/>
  <c r="F76" i="2"/>
  <c r="F74" i="2"/>
  <c r="H64" i="2"/>
  <c r="H73" i="2" s="1"/>
  <c r="G76" i="2"/>
  <c r="J76" i="2"/>
  <c r="J74" i="2"/>
  <c r="G74" i="2"/>
  <c r="I44" i="2"/>
  <c r="I74" i="2" s="1"/>
  <c r="H44" i="2"/>
  <c r="K64" i="2"/>
  <c r="K73" i="2" s="1"/>
  <c r="I76" i="2" l="1"/>
  <c r="H76" i="2"/>
  <c r="H74" i="2"/>
  <c r="C64" i="2"/>
  <c r="E63" i="2"/>
  <c r="D32" i="2"/>
  <c r="C32" i="2" l="1"/>
  <c r="D62" i="2" l="1"/>
  <c r="D64" i="2" s="1"/>
  <c r="C19" i="2" l="1"/>
  <c r="E37" i="2"/>
  <c r="C31" i="2"/>
  <c r="E35" i="2" l="1"/>
  <c r="K35" i="2" s="1"/>
  <c r="E36" i="2"/>
  <c r="K36" i="2" s="1"/>
  <c r="E33" i="2" l="1"/>
  <c r="K33" i="2" s="1"/>
  <c r="D72" i="2" l="1"/>
  <c r="C72" i="2"/>
  <c r="D58" i="2"/>
  <c r="C58" i="2"/>
  <c r="E57" i="2"/>
  <c r="E51" i="2"/>
  <c r="D52" i="2"/>
  <c r="C52" i="2"/>
  <c r="E32" i="2" l="1"/>
  <c r="K32" i="2" s="1"/>
  <c r="E71" i="2" l="1"/>
  <c r="E70" i="2"/>
  <c r="E69" i="2"/>
  <c r="E68" i="2"/>
  <c r="E67" i="2"/>
  <c r="E62" i="2"/>
  <c r="E61" i="2"/>
  <c r="E64" i="2" s="1"/>
  <c r="E56" i="2"/>
  <c r="E55" i="2"/>
  <c r="E50" i="2"/>
  <c r="E49" i="2"/>
  <c r="E48" i="2"/>
  <c r="E47" i="2"/>
  <c r="D43" i="2"/>
  <c r="C43" i="2"/>
  <c r="E42" i="2"/>
  <c r="E34" i="2"/>
  <c r="K34" i="2" s="1"/>
  <c r="E31" i="2"/>
  <c r="K31" i="2" s="1"/>
  <c r="E30" i="2"/>
  <c r="K30" i="2" s="1"/>
  <c r="E29" i="2"/>
  <c r="K29" i="2" s="1"/>
  <c r="E28" i="2"/>
  <c r="K28" i="2" s="1"/>
  <c r="E27" i="2"/>
  <c r="K27" i="2" s="1"/>
  <c r="E26" i="2"/>
  <c r="K26" i="2" s="1"/>
  <c r="E25" i="2"/>
  <c r="K25" i="2" s="1"/>
  <c r="E24" i="2"/>
  <c r="K24" i="2" s="1"/>
  <c r="E23" i="2"/>
  <c r="K23" i="2" s="1"/>
  <c r="E22" i="2"/>
  <c r="K22" i="2" s="1"/>
  <c r="E21" i="2"/>
  <c r="K21" i="2" s="1"/>
  <c r="E20" i="2"/>
  <c r="K20" i="2" s="1"/>
  <c r="D14" i="2"/>
  <c r="C14" i="2"/>
  <c r="E12" i="2"/>
  <c r="E14" i="2" s="1"/>
  <c r="K44" i="2" l="1"/>
  <c r="E72" i="2"/>
  <c r="E52" i="2"/>
  <c r="E58" i="2"/>
  <c r="C73" i="2"/>
  <c r="E19" i="2"/>
  <c r="D73" i="2"/>
  <c r="D44" i="2"/>
  <c r="E43" i="2"/>
  <c r="K76" i="2" l="1"/>
  <c r="K74" i="2"/>
  <c r="D76" i="2"/>
  <c r="D74" i="2"/>
  <c r="E73" i="2"/>
  <c r="C44" i="2"/>
  <c r="C76" i="2" s="1"/>
  <c r="C74" i="2" l="1"/>
  <c r="E44" i="2"/>
  <c r="E74" i="2" l="1"/>
  <c r="E76" i="2"/>
</calcChain>
</file>

<file path=xl/sharedStrings.xml><?xml version="1.0" encoding="utf-8"?>
<sst xmlns="http://schemas.openxmlformats.org/spreadsheetml/2006/main" count="113" uniqueCount="75">
  <si>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</si>
  <si>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</si>
  <si>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</si>
  <si>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</si>
  <si>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</si>
  <si>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</si>
  <si>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</si>
  <si>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</si>
  <si>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</si>
  <si>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</si>
  <si>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</si>
  <si>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</si>
  <si>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</si>
  <si>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</si>
  <si>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</si>
  <si>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</si>
  <si>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</si>
  <si>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</si>
  <si>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</si>
  <si>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</si>
  <si>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</si>
  <si>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</si>
  <si>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</si>
  <si>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</si>
  <si>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</si>
  <si>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</si>
  <si>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</si>
  <si>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</si>
  <si>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</si>
  <si>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</si>
  <si>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</si>
  <si>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</si>
  <si>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</si>
  <si>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</si>
  <si>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</si>
  <si>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</si>
  <si>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</si>
  <si>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</si>
  <si>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</si>
  <si>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</si>
  <si>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</si>
  <si>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Ingyenes tanfolyam indítása kerületi lakosok részére</t>
  </si>
  <si>
    <t>Központilag kezelt közrendvédelmi, környezetvédelmi pályázatok és feladatok összesen (1+2+…+5)</t>
  </si>
  <si>
    <t>Tartalék előirányzat mindösszesen (7100 +7200 +7300)</t>
  </si>
  <si>
    <t>Intézmények jutalom kerete</t>
  </si>
  <si>
    <t>Egészségügyi szolgáltatók támogatása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</si>
  <si>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</si>
  <si>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</si>
  <si>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</si>
  <si>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Központilag kezelt közművelődési, oktatási, egészségügyi és szociális pályázatok és feladatok</t>
  </si>
  <si>
    <t>Központilag kezelt gyermekeket, családokat és esélyteremtést támogató pályázatok</t>
  </si>
  <si>
    <t>2025. évi költségvetési tartalék előirányzatok</t>
  </si>
  <si>
    <t>Céltartalék 2025.</t>
  </si>
  <si>
    <t>Intézmények felújítási kerete</t>
  </si>
  <si>
    <t>Intézmények beruházási kerete</t>
  </si>
  <si>
    <t>Polgármesteri Hivatal felújítási kerete</t>
  </si>
  <si>
    <t>Közösségi költségvetési keret</t>
  </si>
  <si>
    <t>Vásárlási utalványok beszerzése</t>
  </si>
  <si>
    <t>2024. évi központilag kezelt társasházi pályázatok és feladatok</t>
  </si>
  <si>
    <t>Otthonvédelmi program (CO és füstérzékelő pályázat)</t>
  </si>
  <si>
    <t>Kisállatok ivartalanítása, chip beültetése</t>
  </si>
  <si>
    <t>Közparkok őrzésvédelmi feladatai</t>
  </si>
  <si>
    <t xml:space="preserve">Baross Gábor Általános Iskola tornatermének légkondicionálása </t>
  </si>
  <si>
    <t>Központilag kezelt közművelődési, oktatási, egészségügyi és szociális pályázatok és feladatok összesen (1+2+…+5)</t>
  </si>
  <si>
    <t>Központilag kezelt gyermekeket, családokat és esélyteremtést támogató pályázatok összesen (1+2+3)</t>
  </si>
  <si>
    <t>Központilag kezelt kerület-fejlesztési pályázatok és feladatok összesen (1+2+3)</t>
  </si>
  <si>
    <t>Nyílászáró feljújítási pályázatok</t>
  </si>
  <si>
    <t>Tartalék előirányzat mindösszesen (6+7)</t>
  </si>
  <si>
    <t>Működési célra 
(K513. rovaton) (3+6)</t>
  </si>
  <si>
    <t>Felhalmozási célra 
(K89. rovaton) (4+7)</t>
  </si>
  <si>
    <t>Tartalék előirányzat mindösszesen (5+8)</t>
  </si>
  <si>
    <t>Módosítás</t>
  </si>
  <si>
    <t>Módosított céltartalék 2025.</t>
  </si>
  <si>
    <t>Központilag kezelt ágazati feladatok összesen (1+2+…+20)</t>
  </si>
  <si>
    <t>Verseny utca 22-24. szám alatti épület építése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</si>
</sst>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8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3" fontId="5" fillId="0" borderId="1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horizontal="right" vertical="center"/>
    </xf>
    <xf numFmtId="3" fontId="6" fillId="0" borderId="2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8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29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vertical="center"/>
    </xf>
    <xf numFmtId="3" fontId="6" fillId="0" borderId="30" xfId="0" applyNumberFormat="1" applyFont="1" applyFill="1" applyBorder="1" applyAlignment="1">
      <alignment horizontal="right" vertical="center"/>
    </xf>
    <xf numFmtId="3" fontId="5" fillId="2" borderId="25" xfId="0" applyNumberFormat="1" applyFont="1" applyFill="1" applyBorder="1" applyAlignment="1">
      <alignment horizontal="right" vertical="center"/>
    </xf>
    <xf numFmtId="3" fontId="5" fillId="2" borderId="15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34" xfId="0" applyNumberFormat="1" applyFont="1" applyFill="1" applyBorder="1" applyAlignment="1">
      <alignment horizontal="right" vertical="center"/>
    </xf>
    <xf numFmtId="0" fontId="6" fillId="0" borderId="38" xfId="0" applyFont="1" applyFill="1" applyBorder="1" applyAlignment="1">
      <alignment horizontal="center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5" fillId="0" borderId="28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view="pageBreakPreview" topLeftCell="A16" zoomScale="70" zoomScaleNormal="75" zoomScaleSheetLayoutView="70" workbookViewId="0">
      <selection activeCell="L41" sqref="L41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11" width="15.85546875" style="1" customWidth="1"/>
    <col min="12" max="12" width="12.5703125" style="1" customWidth="1"/>
    <col min="13" max="16384" width="9.140625" style="1"/>
  </cols>
  <sheetData>
    <row r="1" spans="1:12" ht="28.5" customHeight="1" x14ac:dyDescent="0.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x14ac:dyDescent="0.2">
      <c r="A2" s="64" t="s">
        <v>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19.5" thickBot="1" x14ac:dyDescent="0.25">
      <c r="C3" s="2"/>
    </row>
    <row r="4" spans="1:12" ht="26.25" customHeight="1" x14ac:dyDescent="0.2">
      <c r="A4" s="65" t="s">
        <v>17</v>
      </c>
      <c r="B4" s="65" t="s">
        <v>1</v>
      </c>
      <c r="C4" s="68" t="s">
        <v>52</v>
      </c>
      <c r="D4" s="69"/>
      <c r="E4" s="69"/>
      <c r="F4" s="75" t="s">
        <v>71</v>
      </c>
      <c r="G4" s="76"/>
      <c r="H4" s="77"/>
      <c r="I4" s="75" t="s">
        <v>72</v>
      </c>
      <c r="J4" s="76"/>
      <c r="K4" s="77"/>
      <c r="L4" s="65" t="s">
        <v>13</v>
      </c>
    </row>
    <row r="5" spans="1:12" ht="18.75" customHeight="1" x14ac:dyDescent="0.2">
      <c r="A5" s="66"/>
      <c r="B5" s="66"/>
      <c r="C5" s="70" t="s">
        <v>14</v>
      </c>
      <c r="D5" s="71" t="s">
        <v>15</v>
      </c>
      <c r="E5" s="72" t="s">
        <v>21</v>
      </c>
      <c r="F5" s="60" t="s">
        <v>14</v>
      </c>
      <c r="G5" s="58" t="s">
        <v>15</v>
      </c>
      <c r="H5" s="62" t="s">
        <v>67</v>
      </c>
      <c r="I5" s="60" t="s">
        <v>68</v>
      </c>
      <c r="J5" s="58" t="s">
        <v>69</v>
      </c>
      <c r="K5" s="62" t="s">
        <v>70</v>
      </c>
      <c r="L5" s="66"/>
    </row>
    <row r="6" spans="1:12" x14ac:dyDescent="0.2">
      <c r="A6" s="66"/>
      <c r="B6" s="66"/>
      <c r="C6" s="60"/>
      <c r="D6" s="58"/>
      <c r="E6" s="73"/>
      <c r="F6" s="60"/>
      <c r="G6" s="58"/>
      <c r="H6" s="62"/>
      <c r="I6" s="60"/>
      <c r="J6" s="58"/>
      <c r="K6" s="62"/>
      <c r="L6" s="66"/>
    </row>
    <row r="7" spans="1:12" ht="74.25" customHeight="1" x14ac:dyDescent="0.2">
      <c r="A7" s="67"/>
      <c r="B7" s="67"/>
      <c r="C7" s="61"/>
      <c r="D7" s="59"/>
      <c r="E7" s="74"/>
      <c r="F7" s="61"/>
      <c r="G7" s="59"/>
      <c r="H7" s="63"/>
      <c r="I7" s="61"/>
      <c r="J7" s="59"/>
      <c r="K7" s="63"/>
      <c r="L7" s="67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48">
        <v>5</v>
      </c>
      <c r="F8" s="4">
        <v>6</v>
      </c>
      <c r="G8" s="5">
        <v>7</v>
      </c>
      <c r="H8" s="53">
        <v>8</v>
      </c>
      <c r="I8" s="4">
        <v>9</v>
      </c>
      <c r="J8" s="5">
        <v>10</v>
      </c>
      <c r="K8" s="53">
        <v>11</v>
      </c>
      <c r="L8" s="6">
        <v>12</v>
      </c>
    </row>
    <row r="9" spans="1:12" ht="12" customHeight="1" x14ac:dyDescent="0.2">
      <c r="A9" s="7"/>
      <c r="B9" s="8"/>
      <c r="C9" s="9"/>
      <c r="D9" s="10"/>
      <c r="E9" s="49"/>
      <c r="F9" s="13"/>
      <c r="G9" s="10"/>
      <c r="H9" s="54"/>
      <c r="I9" s="13"/>
      <c r="J9" s="10"/>
      <c r="K9" s="54"/>
      <c r="L9" s="11"/>
    </row>
    <row r="10" spans="1:12" x14ac:dyDescent="0.2">
      <c r="A10" s="7"/>
      <c r="B10" s="8" t="s">
        <v>9</v>
      </c>
      <c r="C10" s="9"/>
      <c r="D10" s="10"/>
      <c r="E10" s="49"/>
      <c r="F10" s="13"/>
      <c r="G10" s="10"/>
      <c r="H10" s="54"/>
      <c r="I10" s="13"/>
      <c r="J10" s="10"/>
      <c r="K10" s="54"/>
      <c r="L10" s="11"/>
    </row>
    <row r="11" spans="1:12" x14ac:dyDescent="0.2">
      <c r="A11" s="7"/>
      <c r="B11" s="8"/>
      <c r="C11" s="9"/>
      <c r="D11" s="10"/>
      <c r="E11" s="49"/>
      <c r="F11" s="13"/>
      <c r="G11" s="10"/>
      <c r="H11" s="54"/>
      <c r="I11" s="13"/>
      <c r="J11" s="10"/>
      <c r="K11" s="54"/>
      <c r="L11" s="11"/>
    </row>
    <row r="12" spans="1:12" x14ac:dyDescent="0.2">
      <c r="A12" s="8">
        <v>7101</v>
      </c>
      <c r="B12" s="12" t="s">
        <v>12</v>
      </c>
      <c r="C12" s="13">
        <v>150000</v>
      </c>
      <c r="D12" s="10">
        <v>150000</v>
      </c>
      <c r="E12" s="49">
        <f>SUM(C12:D12)</f>
        <v>300000</v>
      </c>
      <c r="F12" s="13"/>
      <c r="G12" s="10"/>
      <c r="H12" s="54">
        <f>SUM(F12:G12)</f>
        <v>0</v>
      </c>
      <c r="I12" s="13">
        <f>SUM(C12,F12)</f>
        <v>150000</v>
      </c>
      <c r="J12" s="10">
        <f t="shared" ref="J12:K12" si="0">SUM(D12,G12)</f>
        <v>150000</v>
      </c>
      <c r="K12" s="54">
        <f t="shared" si="0"/>
        <v>300000</v>
      </c>
      <c r="L12" s="14" t="s">
        <v>10</v>
      </c>
    </row>
    <row r="13" spans="1:12" ht="19.5" thickBot="1" x14ac:dyDescent="0.25">
      <c r="A13" s="7"/>
      <c r="B13" s="8"/>
      <c r="C13" s="15"/>
      <c r="D13" s="10"/>
      <c r="E13" s="49"/>
      <c r="F13" s="13"/>
      <c r="G13" s="10"/>
      <c r="H13" s="54"/>
      <c r="I13" s="13"/>
      <c r="J13" s="10"/>
      <c r="K13" s="54"/>
      <c r="L13" s="11"/>
    </row>
    <row r="14" spans="1:12" s="21" customFormat="1" ht="22.5" customHeight="1" thickBot="1" x14ac:dyDescent="0.25">
      <c r="A14" s="16">
        <v>7100</v>
      </c>
      <c r="B14" s="17" t="s">
        <v>28</v>
      </c>
      <c r="C14" s="18">
        <f>SUM(C12)</f>
        <v>150000</v>
      </c>
      <c r="D14" s="45">
        <f t="shared" ref="D14:E14" si="1">SUM(D12)</f>
        <v>150000</v>
      </c>
      <c r="E14" s="50">
        <f t="shared" si="1"/>
        <v>300000</v>
      </c>
      <c r="F14" s="37">
        <f>SUM(F12)</f>
        <v>0</v>
      </c>
      <c r="G14" s="19">
        <f t="shared" ref="G14:K14" si="2">SUM(G12)</f>
        <v>0</v>
      </c>
      <c r="H14" s="30">
        <f t="shared" si="2"/>
        <v>0</v>
      </c>
      <c r="I14" s="37">
        <f t="shared" si="2"/>
        <v>150000</v>
      </c>
      <c r="J14" s="19">
        <f t="shared" si="2"/>
        <v>150000</v>
      </c>
      <c r="K14" s="30">
        <f t="shared" si="2"/>
        <v>300000</v>
      </c>
      <c r="L14" s="20"/>
    </row>
    <row r="15" spans="1:12" s="24" customFormat="1" ht="5.25" customHeight="1" x14ac:dyDescent="0.2">
      <c r="A15" s="8"/>
      <c r="B15" s="12"/>
      <c r="C15" s="22"/>
      <c r="D15" s="23"/>
      <c r="E15" s="51"/>
      <c r="F15" s="55"/>
      <c r="G15" s="23"/>
      <c r="H15" s="56"/>
      <c r="I15" s="55"/>
      <c r="J15" s="23"/>
      <c r="K15" s="56"/>
      <c r="L15" s="11"/>
    </row>
    <row r="16" spans="1:12" s="24" customFormat="1" x14ac:dyDescent="0.2">
      <c r="A16" s="8"/>
      <c r="B16" s="8" t="s">
        <v>8</v>
      </c>
      <c r="C16" s="22"/>
      <c r="D16" s="23"/>
      <c r="E16" s="51"/>
      <c r="F16" s="55"/>
      <c r="G16" s="23"/>
      <c r="H16" s="56"/>
      <c r="I16" s="55"/>
      <c r="J16" s="23"/>
      <c r="K16" s="56"/>
      <c r="L16" s="11"/>
    </row>
    <row r="17" spans="1:12" s="24" customFormat="1" ht="9.75" customHeight="1" x14ac:dyDescent="0.2">
      <c r="A17" s="8"/>
      <c r="B17" s="12"/>
      <c r="C17" s="22"/>
      <c r="D17" s="23"/>
      <c r="E17" s="51"/>
      <c r="F17" s="55"/>
      <c r="G17" s="23"/>
      <c r="H17" s="56"/>
      <c r="I17" s="55"/>
      <c r="J17" s="23"/>
      <c r="K17" s="56"/>
      <c r="L17" s="11"/>
    </row>
    <row r="18" spans="1:12" x14ac:dyDescent="0.2">
      <c r="A18" s="8">
        <v>7201</v>
      </c>
      <c r="B18" s="12" t="s">
        <v>2</v>
      </c>
      <c r="C18" s="22"/>
      <c r="D18" s="23"/>
      <c r="E18" s="51"/>
      <c r="F18" s="55"/>
      <c r="G18" s="23"/>
      <c r="H18" s="56"/>
      <c r="I18" s="55"/>
      <c r="J18" s="23"/>
      <c r="K18" s="56"/>
      <c r="L18" s="11"/>
    </row>
    <row r="19" spans="1:12" ht="25.5" customHeight="1" x14ac:dyDescent="0.2">
      <c r="A19" s="7">
        <v>1</v>
      </c>
      <c r="B19" s="25" t="s">
        <v>7</v>
      </c>
      <c r="C19" s="26">
        <f>151000-40000-2500</f>
        <v>108500</v>
      </c>
      <c r="D19" s="27">
        <v>150000</v>
      </c>
      <c r="E19" s="49">
        <f>SUM(C19:D19)</f>
        <v>258500</v>
      </c>
      <c r="F19" s="13">
        <f>-73063-762-1905</f>
        <v>-75730</v>
      </c>
      <c r="G19" s="10">
        <f>-58944-2925-29900</f>
        <v>-91769</v>
      </c>
      <c r="H19" s="54">
        <f>SUM(F19:G19)</f>
        <v>-167499</v>
      </c>
      <c r="I19" s="13">
        <f>SUM(C19,F19)</f>
        <v>32770</v>
      </c>
      <c r="J19" s="10">
        <f t="shared" ref="J19:K34" si="3">SUM(D19,G19)</f>
        <v>58231</v>
      </c>
      <c r="K19" s="54">
        <f t="shared" si="3"/>
        <v>91001</v>
      </c>
      <c r="L19" s="14" t="s">
        <v>10</v>
      </c>
    </row>
    <row r="20" spans="1:12" ht="25.5" customHeight="1" x14ac:dyDescent="0.2">
      <c r="A20" s="7">
        <v>2</v>
      </c>
      <c r="B20" s="25" t="s">
        <v>16</v>
      </c>
      <c r="C20" s="26">
        <v>100000</v>
      </c>
      <c r="D20" s="27">
        <v>100000</v>
      </c>
      <c r="E20" s="49">
        <f t="shared" ref="E20:E36" si="4">SUM(C20:D20)</f>
        <v>200000</v>
      </c>
      <c r="F20" s="13">
        <f>-100000</f>
        <v>-100000</v>
      </c>
      <c r="G20" s="10">
        <f>-100000</f>
        <v>-100000</v>
      </c>
      <c r="H20" s="54">
        <f t="shared" ref="H20:H37" si="5">SUM(F20:G20)</f>
        <v>-200000</v>
      </c>
      <c r="I20" s="13">
        <f t="shared" ref="I20:K37" si="6">SUM(C20,F20)</f>
        <v>0</v>
      </c>
      <c r="J20" s="10">
        <f t="shared" si="3"/>
        <v>0</v>
      </c>
      <c r="K20" s="54">
        <f t="shared" si="3"/>
        <v>0</v>
      </c>
      <c r="L20" s="14" t="s">
        <v>10</v>
      </c>
    </row>
    <row r="21" spans="1:12" ht="25.5" customHeight="1" x14ac:dyDescent="0.2">
      <c r="A21" s="7">
        <v>3</v>
      </c>
      <c r="B21" s="25" t="s">
        <v>19</v>
      </c>
      <c r="C21" s="26">
        <v>660</v>
      </c>
      <c r="D21" s="27"/>
      <c r="E21" s="49">
        <f t="shared" si="4"/>
        <v>660</v>
      </c>
      <c r="F21" s="13"/>
      <c r="G21" s="10"/>
      <c r="H21" s="54">
        <f t="shared" si="5"/>
        <v>0</v>
      </c>
      <c r="I21" s="13">
        <f t="shared" si="6"/>
        <v>660</v>
      </c>
      <c r="J21" s="10">
        <f t="shared" si="3"/>
        <v>0</v>
      </c>
      <c r="K21" s="54">
        <f t="shared" si="3"/>
        <v>660</v>
      </c>
      <c r="L21" s="14" t="s">
        <v>10</v>
      </c>
    </row>
    <row r="22" spans="1:12" ht="25.5" customHeight="1" x14ac:dyDescent="0.2">
      <c r="A22" s="7">
        <v>4</v>
      </c>
      <c r="B22" s="25" t="s">
        <v>20</v>
      </c>
      <c r="C22" s="26">
        <v>50000</v>
      </c>
      <c r="D22" s="27"/>
      <c r="E22" s="49">
        <f t="shared" si="4"/>
        <v>50000</v>
      </c>
      <c r="F22" s="13">
        <f>-1373</f>
        <v>-1373</v>
      </c>
      <c r="G22" s="10"/>
      <c r="H22" s="54">
        <f t="shared" si="5"/>
        <v>-1373</v>
      </c>
      <c r="I22" s="13">
        <f t="shared" si="6"/>
        <v>48627</v>
      </c>
      <c r="J22" s="10">
        <f t="shared" si="3"/>
        <v>0</v>
      </c>
      <c r="K22" s="54">
        <f t="shared" si="3"/>
        <v>48627</v>
      </c>
      <c r="L22" s="14" t="s">
        <v>10</v>
      </c>
    </row>
    <row r="23" spans="1:12" ht="25.5" customHeight="1" x14ac:dyDescent="0.2">
      <c r="A23" s="7">
        <v>5</v>
      </c>
      <c r="B23" s="25" t="s">
        <v>38</v>
      </c>
      <c r="C23" s="26">
        <v>30000</v>
      </c>
      <c r="D23" s="27"/>
      <c r="E23" s="49">
        <f t="shared" si="4"/>
        <v>30000</v>
      </c>
      <c r="F23" s="13"/>
      <c r="G23" s="10"/>
      <c r="H23" s="54">
        <f t="shared" si="5"/>
        <v>0</v>
      </c>
      <c r="I23" s="13">
        <f t="shared" si="6"/>
        <v>30000</v>
      </c>
      <c r="J23" s="10">
        <f t="shared" si="3"/>
        <v>0</v>
      </c>
      <c r="K23" s="54">
        <f t="shared" si="3"/>
        <v>30000</v>
      </c>
      <c r="L23" s="14" t="s">
        <v>10</v>
      </c>
    </row>
    <row r="24" spans="1:12" ht="25.5" customHeight="1" x14ac:dyDescent="0.2">
      <c r="A24" s="7">
        <v>6</v>
      </c>
      <c r="B24" s="25" t="s">
        <v>37</v>
      </c>
      <c r="C24" s="26">
        <v>10000</v>
      </c>
      <c r="D24" s="27"/>
      <c r="E24" s="49">
        <f t="shared" si="4"/>
        <v>10000</v>
      </c>
      <c r="F24" s="13"/>
      <c r="G24" s="10"/>
      <c r="H24" s="54">
        <f t="shared" si="5"/>
        <v>0</v>
      </c>
      <c r="I24" s="13">
        <f t="shared" si="6"/>
        <v>10000</v>
      </c>
      <c r="J24" s="10">
        <f t="shared" si="3"/>
        <v>0</v>
      </c>
      <c r="K24" s="54">
        <f t="shared" si="3"/>
        <v>10000</v>
      </c>
      <c r="L24" s="14" t="s">
        <v>10</v>
      </c>
    </row>
    <row r="25" spans="1:12" ht="25.5" customHeight="1" x14ac:dyDescent="0.2">
      <c r="A25" s="7">
        <v>7</v>
      </c>
      <c r="B25" s="25" t="s">
        <v>39</v>
      </c>
      <c r="C25" s="26">
        <v>370298</v>
      </c>
      <c r="D25" s="27"/>
      <c r="E25" s="49">
        <f t="shared" si="4"/>
        <v>370298</v>
      </c>
      <c r="F25" s="13"/>
      <c r="G25" s="10"/>
      <c r="H25" s="54">
        <f t="shared" si="5"/>
        <v>0</v>
      </c>
      <c r="I25" s="13">
        <f t="shared" si="6"/>
        <v>370298</v>
      </c>
      <c r="J25" s="10">
        <f t="shared" si="3"/>
        <v>0</v>
      </c>
      <c r="K25" s="54">
        <f t="shared" si="3"/>
        <v>370298</v>
      </c>
      <c r="L25" s="14" t="s">
        <v>10</v>
      </c>
    </row>
    <row r="26" spans="1:12" ht="25.5" customHeight="1" x14ac:dyDescent="0.2">
      <c r="A26" s="7">
        <v>8</v>
      </c>
      <c r="B26" s="25" t="s">
        <v>53</v>
      </c>
      <c r="C26" s="26"/>
      <c r="D26" s="27">
        <v>100000</v>
      </c>
      <c r="E26" s="49">
        <f t="shared" si="4"/>
        <v>100000</v>
      </c>
      <c r="F26" s="13"/>
      <c r="G26" s="10">
        <f>-7469-1064</f>
        <v>-8533</v>
      </c>
      <c r="H26" s="54">
        <f t="shared" si="5"/>
        <v>-8533</v>
      </c>
      <c r="I26" s="13">
        <f t="shared" si="6"/>
        <v>0</v>
      </c>
      <c r="J26" s="10">
        <f t="shared" si="3"/>
        <v>91467</v>
      </c>
      <c r="K26" s="54">
        <f t="shared" si="3"/>
        <v>91467</v>
      </c>
      <c r="L26" s="14" t="s">
        <v>10</v>
      </c>
    </row>
    <row r="27" spans="1:12" ht="22.5" customHeight="1" x14ac:dyDescent="0.2">
      <c r="A27" s="7">
        <v>9</v>
      </c>
      <c r="B27" s="25" t="s">
        <v>54</v>
      </c>
      <c r="C27" s="13"/>
      <c r="D27" s="27">
        <v>200000</v>
      </c>
      <c r="E27" s="49">
        <f t="shared" si="4"/>
        <v>200000</v>
      </c>
      <c r="F27" s="13"/>
      <c r="G27" s="10"/>
      <c r="H27" s="54">
        <f t="shared" si="5"/>
        <v>0</v>
      </c>
      <c r="I27" s="13">
        <f t="shared" si="6"/>
        <v>0</v>
      </c>
      <c r="J27" s="10">
        <f t="shared" si="3"/>
        <v>200000</v>
      </c>
      <c r="K27" s="54">
        <f t="shared" si="3"/>
        <v>200000</v>
      </c>
      <c r="L27" s="14" t="s">
        <v>10</v>
      </c>
    </row>
    <row r="28" spans="1:12" ht="25.5" customHeight="1" x14ac:dyDescent="0.2">
      <c r="A28" s="7">
        <v>10</v>
      </c>
      <c r="B28" s="25" t="s">
        <v>44</v>
      </c>
      <c r="C28" s="26">
        <v>400000</v>
      </c>
      <c r="D28" s="27"/>
      <c r="E28" s="49">
        <f t="shared" si="4"/>
        <v>400000</v>
      </c>
      <c r="F28" s="13"/>
      <c r="G28" s="10"/>
      <c r="H28" s="54">
        <f t="shared" si="5"/>
        <v>0</v>
      </c>
      <c r="I28" s="13">
        <f t="shared" si="6"/>
        <v>400000</v>
      </c>
      <c r="J28" s="10">
        <f t="shared" si="3"/>
        <v>0</v>
      </c>
      <c r="K28" s="54">
        <f t="shared" si="3"/>
        <v>400000</v>
      </c>
      <c r="L28" s="14" t="s">
        <v>10</v>
      </c>
    </row>
    <row r="29" spans="1:12" ht="25.5" customHeight="1" x14ac:dyDescent="0.2">
      <c r="A29" s="7">
        <v>11</v>
      </c>
      <c r="B29" s="25" t="s">
        <v>55</v>
      </c>
      <c r="C29" s="26"/>
      <c r="D29" s="27">
        <v>63881</v>
      </c>
      <c r="E29" s="49">
        <f t="shared" si="4"/>
        <v>63881</v>
      </c>
      <c r="F29" s="13"/>
      <c r="G29" s="10"/>
      <c r="H29" s="54">
        <f t="shared" si="5"/>
        <v>0</v>
      </c>
      <c r="I29" s="13">
        <f t="shared" si="6"/>
        <v>0</v>
      </c>
      <c r="J29" s="10">
        <f t="shared" si="3"/>
        <v>63881</v>
      </c>
      <c r="K29" s="54">
        <f t="shared" si="3"/>
        <v>63881</v>
      </c>
      <c r="L29" s="14" t="s">
        <v>10</v>
      </c>
    </row>
    <row r="30" spans="1:12" ht="25.5" customHeight="1" x14ac:dyDescent="0.2">
      <c r="A30" s="7">
        <v>12</v>
      </c>
      <c r="B30" s="25" t="s">
        <v>61</v>
      </c>
      <c r="C30" s="26">
        <v>200000</v>
      </c>
      <c r="D30" s="27"/>
      <c r="E30" s="49">
        <f t="shared" si="4"/>
        <v>200000</v>
      </c>
      <c r="F30" s="13"/>
      <c r="G30" s="10"/>
      <c r="H30" s="54">
        <f t="shared" si="5"/>
        <v>0</v>
      </c>
      <c r="I30" s="13">
        <f t="shared" si="6"/>
        <v>200000</v>
      </c>
      <c r="J30" s="10">
        <f t="shared" si="3"/>
        <v>0</v>
      </c>
      <c r="K30" s="54">
        <f t="shared" si="3"/>
        <v>200000</v>
      </c>
      <c r="L30" s="14" t="s">
        <v>11</v>
      </c>
    </row>
    <row r="31" spans="1:12" s="24" customFormat="1" ht="25.5" customHeight="1" x14ac:dyDescent="0.2">
      <c r="A31" s="7">
        <v>13</v>
      </c>
      <c r="B31" s="25" t="s">
        <v>56</v>
      </c>
      <c r="C31" s="26">
        <f>10000+40000</f>
        <v>50000</v>
      </c>
      <c r="D31" s="27"/>
      <c r="E31" s="49">
        <f t="shared" si="4"/>
        <v>50000</v>
      </c>
      <c r="F31" s="13"/>
      <c r="G31" s="10"/>
      <c r="H31" s="54">
        <f t="shared" si="5"/>
        <v>0</v>
      </c>
      <c r="I31" s="13">
        <f t="shared" si="6"/>
        <v>50000</v>
      </c>
      <c r="J31" s="10">
        <f t="shared" si="3"/>
        <v>0</v>
      </c>
      <c r="K31" s="54">
        <f t="shared" si="3"/>
        <v>50000</v>
      </c>
      <c r="L31" s="14" t="s">
        <v>11</v>
      </c>
    </row>
    <row r="32" spans="1:12" s="24" customFormat="1" ht="25.5" customHeight="1" x14ac:dyDescent="0.2">
      <c r="A32" s="7">
        <v>14</v>
      </c>
      <c r="B32" s="25" t="s">
        <v>29</v>
      </c>
      <c r="C32" s="26">
        <f>500000-417945</f>
        <v>82055</v>
      </c>
      <c r="D32" s="27">
        <f>1000000-139062-75000</f>
        <v>785938</v>
      </c>
      <c r="E32" s="49">
        <f t="shared" ref="E32:E33" si="7">SUM(C32:D32)</f>
        <v>867993</v>
      </c>
      <c r="F32" s="13">
        <f>-82055</f>
        <v>-82055</v>
      </c>
      <c r="G32" s="10">
        <f>-785938</f>
        <v>-785938</v>
      </c>
      <c r="H32" s="54">
        <f t="shared" si="5"/>
        <v>-867993</v>
      </c>
      <c r="I32" s="13">
        <f t="shared" si="6"/>
        <v>0</v>
      </c>
      <c r="J32" s="10">
        <f t="shared" si="3"/>
        <v>0</v>
      </c>
      <c r="K32" s="54">
        <f t="shared" si="3"/>
        <v>0</v>
      </c>
      <c r="L32" s="14" t="s">
        <v>10</v>
      </c>
    </row>
    <row r="33" spans="1:12" s="24" customFormat="1" ht="25.5" customHeight="1" x14ac:dyDescent="0.2">
      <c r="A33" s="7">
        <v>15</v>
      </c>
      <c r="B33" s="25" t="s">
        <v>40</v>
      </c>
      <c r="C33" s="26"/>
      <c r="D33" s="27">
        <v>10000</v>
      </c>
      <c r="E33" s="49">
        <f t="shared" si="7"/>
        <v>10000</v>
      </c>
      <c r="F33" s="13"/>
      <c r="G33" s="10"/>
      <c r="H33" s="54">
        <f t="shared" si="5"/>
        <v>0</v>
      </c>
      <c r="I33" s="13">
        <f t="shared" si="6"/>
        <v>0</v>
      </c>
      <c r="J33" s="10">
        <f t="shared" si="3"/>
        <v>10000</v>
      </c>
      <c r="K33" s="54">
        <f t="shared" si="3"/>
        <v>10000</v>
      </c>
      <c r="L33" s="14" t="s">
        <v>11</v>
      </c>
    </row>
    <row r="34" spans="1:12" ht="25.5" customHeight="1" x14ac:dyDescent="0.2">
      <c r="A34" s="7">
        <v>16</v>
      </c>
      <c r="B34" s="25" t="s">
        <v>41</v>
      </c>
      <c r="C34" s="26">
        <v>10000</v>
      </c>
      <c r="D34" s="27"/>
      <c r="E34" s="49">
        <f t="shared" si="4"/>
        <v>10000</v>
      </c>
      <c r="F34" s="13"/>
      <c r="G34" s="10"/>
      <c r="H34" s="54">
        <f t="shared" si="5"/>
        <v>0</v>
      </c>
      <c r="I34" s="13">
        <f t="shared" si="6"/>
        <v>10000</v>
      </c>
      <c r="J34" s="10">
        <f t="shared" si="3"/>
        <v>0</v>
      </c>
      <c r="K34" s="54">
        <f t="shared" si="3"/>
        <v>10000</v>
      </c>
      <c r="L34" s="14" t="s">
        <v>11</v>
      </c>
    </row>
    <row r="35" spans="1:12" ht="25.5" customHeight="1" x14ac:dyDescent="0.2">
      <c r="A35" s="7">
        <v>17</v>
      </c>
      <c r="B35" s="25" t="s">
        <v>62</v>
      </c>
      <c r="C35" s="26"/>
      <c r="D35" s="10">
        <v>3000</v>
      </c>
      <c r="E35" s="49">
        <f t="shared" si="4"/>
        <v>3000</v>
      </c>
      <c r="F35" s="13"/>
      <c r="G35" s="10"/>
      <c r="H35" s="54">
        <f t="shared" si="5"/>
        <v>0</v>
      </c>
      <c r="I35" s="13">
        <f t="shared" si="6"/>
        <v>0</v>
      </c>
      <c r="J35" s="10">
        <f t="shared" si="6"/>
        <v>3000</v>
      </c>
      <c r="K35" s="54">
        <f t="shared" si="6"/>
        <v>3000</v>
      </c>
      <c r="L35" s="14" t="s">
        <v>11</v>
      </c>
    </row>
    <row r="36" spans="1:12" ht="25.5" customHeight="1" x14ac:dyDescent="0.2">
      <c r="A36" s="7">
        <v>18</v>
      </c>
      <c r="B36" s="25" t="s">
        <v>57</v>
      </c>
      <c r="C36" s="26">
        <v>200000</v>
      </c>
      <c r="D36" s="10"/>
      <c r="E36" s="49">
        <f t="shared" si="4"/>
        <v>200000</v>
      </c>
      <c r="F36" s="13"/>
      <c r="G36" s="10"/>
      <c r="H36" s="54">
        <f t="shared" si="5"/>
        <v>0</v>
      </c>
      <c r="I36" s="13">
        <f t="shared" si="6"/>
        <v>200000</v>
      </c>
      <c r="J36" s="10">
        <f t="shared" si="6"/>
        <v>0</v>
      </c>
      <c r="K36" s="54">
        <f t="shared" si="6"/>
        <v>200000</v>
      </c>
      <c r="L36" s="14" t="s">
        <v>11</v>
      </c>
    </row>
    <row r="37" spans="1:12" s="34" customFormat="1" ht="25.5" customHeight="1" x14ac:dyDescent="0.2">
      <c r="A37" s="7">
        <v>19</v>
      </c>
      <c r="B37" s="25" t="s">
        <v>60</v>
      </c>
      <c r="C37" s="26">
        <v>2500</v>
      </c>
      <c r="D37" s="10"/>
      <c r="E37" s="49">
        <f t="shared" ref="E37" si="8">SUM(C37:D37)</f>
        <v>2500</v>
      </c>
      <c r="F37" s="13"/>
      <c r="G37" s="10"/>
      <c r="H37" s="54">
        <f t="shared" si="5"/>
        <v>0</v>
      </c>
      <c r="I37" s="13">
        <f t="shared" si="6"/>
        <v>2500</v>
      </c>
      <c r="J37" s="10">
        <f t="shared" si="6"/>
        <v>0</v>
      </c>
      <c r="K37" s="54">
        <f t="shared" si="6"/>
        <v>2500</v>
      </c>
      <c r="L37" s="14" t="s">
        <v>11</v>
      </c>
    </row>
    <row r="38" spans="1:12" s="34" customFormat="1" ht="25.5" customHeight="1" thickBot="1" x14ac:dyDescent="0.25">
      <c r="A38" s="7">
        <v>20</v>
      </c>
      <c r="B38" s="25" t="s">
        <v>74</v>
      </c>
      <c r="C38" s="26"/>
      <c r="D38" s="10"/>
      <c r="E38" s="49">
        <f t="shared" ref="E38" si="9">SUM(C38:D38)</f>
        <v>0</v>
      </c>
      <c r="F38" s="13"/>
      <c r="G38" s="10">
        <v>228</v>
      </c>
      <c r="H38" s="54">
        <f t="shared" ref="H38" si="10">SUM(F38:G38)</f>
        <v>228</v>
      </c>
      <c r="I38" s="13">
        <f t="shared" ref="I38" si="11">SUM(C38,F38)</f>
        <v>0</v>
      </c>
      <c r="J38" s="10">
        <f t="shared" ref="J38" si="12">SUM(D38,G38)</f>
        <v>228</v>
      </c>
      <c r="K38" s="54">
        <f t="shared" ref="K38" si="13">SUM(E38,H38)</f>
        <v>228</v>
      </c>
      <c r="L38" s="14" t="s">
        <v>10</v>
      </c>
    </row>
    <row r="39" spans="1:12" ht="25.5" customHeight="1" thickBot="1" x14ac:dyDescent="0.25">
      <c r="A39" s="16">
        <v>7201</v>
      </c>
      <c r="B39" s="17" t="s">
        <v>73</v>
      </c>
      <c r="C39" s="43">
        <f>SUM(C18:C38)</f>
        <v>1614013</v>
      </c>
      <c r="D39" s="35">
        <f t="shared" ref="D39:K39" si="14">SUM(D18:D38)</f>
        <v>1412819</v>
      </c>
      <c r="E39" s="50">
        <f t="shared" si="14"/>
        <v>3026832</v>
      </c>
      <c r="F39" s="37">
        <f t="shared" si="14"/>
        <v>-259158</v>
      </c>
      <c r="G39" s="19">
        <f t="shared" si="14"/>
        <v>-986012</v>
      </c>
      <c r="H39" s="30">
        <f t="shared" si="14"/>
        <v>-1245170</v>
      </c>
      <c r="I39" s="37">
        <f t="shared" si="14"/>
        <v>1354855</v>
      </c>
      <c r="J39" s="19">
        <f t="shared" si="14"/>
        <v>426807</v>
      </c>
      <c r="K39" s="30">
        <f t="shared" si="14"/>
        <v>1781662</v>
      </c>
      <c r="L39" s="20"/>
    </row>
    <row r="40" spans="1:12" ht="15" customHeight="1" x14ac:dyDescent="0.2">
      <c r="A40" s="8"/>
      <c r="B40" s="12"/>
      <c r="C40" s="41"/>
      <c r="D40" s="42"/>
      <c r="E40" s="51"/>
      <c r="F40" s="55"/>
      <c r="G40" s="23"/>
      <c r="H40" s="56"/>
      <c r="I40" s="55"/>
      <c r="J40" s="23"/>
      <c r="K40" s="56"/>
      <c r="L40" s="11"/>
    </row>
    <row r="41" spans="1:12" ht="25.5" customHeight="1" x14ac:dyDescent="0.2">
      <c r="A41" s="8">
        <v>7203</v>
      </c>
      <c r="B41" s="29" t="s">
        <v>30</v>
      </c>
      <c r="C41" s="13"/>
      <c r="D41" s="27"/>
      <c r="E41" s="51"/>
      <c r="F41" s="55"/>
      <c r="G41" s="23"/>
      <c r="H41" s="56"/>
      <c r="I41" s="55"/>
      <c r="J41" s="23"/>
      <c r="K41" s="56"/>
      <c r="L41" s="14"/>
    </row>
    <row r="42" spans="1:12" s="21" customFormat="1" ht="22.5" customHeight="1" thickBot="1" x14ac:dyDescent="0.25">
      <c r="A42" s="7">
        <v>1</v>
      </c>
      <c r="B42" s="25" t="s">
        <v>31</v>
      </c>
      <c r="C42" s="13">
        <v>100000</v>
      </c>
      <c r="D42" s="27">
        <v>100000</v>
      </c>
      <c r="E42" s="51">
        <f>SUM(C42:D42)</f>
        <v>200000</v>
      </c>
      <c r="F42" s="13"/>
      <c r="G42" s="10"/>
      <c r="H42" s="54">
        <f>SUM(F42:G42)</f>
        <v>0</v>
      </c>
      <c r="I42" s="13">
        <f>SUM(C42,F42)</f>
        <v>100000</v>
      </c>
      <c r="J42" s="10">
        <f t="shared" ref="J42:K42" si="15">SUM(D42,G42)</f>
        <v>100000</v>
      </c>
      <c r="K42" s="54">
        <f t="shared" si="15"/>
        <v>200000</v>
      </c>
      <c r="L42" s="14" t="s">
        <v>10</v>
      </c>
    </row>
    <row r="43" spans="1:12" s="34" customFormat="1" ht="19.5" thickBot="1" x14ac:dyDescent="0.25">
      <c r="A43" s="16">
        <v>7203</v>
      </c>
      <c r="B43" s="17" t="s">
        <v>35</v>
      </c>
      <c r="C43" s="43">
        <f>SUM(C42)</f>
        <v>100000</v>
      </c>
      <c r="D43" s="35">
        <f>SUM(D42)</f>
        <v>100000</v>
      </c>
      <c r="E43" s="50">
        <f>SUM(C43:D43)</f>
        <v>200000</v>
      </c>
      <c r="F43" s="37">
        <f>SUM(F42)</f>
        <v>0</v>
      </c>
      <c r="G43" s="19">
        <f t="shared" ref="G43:H43" si="16">SUM(G42)</f>
        <v>0</v>
      </c>
      <c r="H43" s="30">
        <f t="shared" si="16"/>
        <v>0</v>
      </c>
      <c r="I43" s="37">
        <f t="shared" ref="I43" si="17">SUM(I42)</f>
        <v>100000</v>
      </c>
      <c r="J43" s="19">
        <f t="shared" ref="J43" si="18">SUM(J42)</f>
        <v>100000</v>
      </c>
      <c r="K43" s="30">
        <f t="shared" ref="K43" si="19">SUM(K42)</f>
        <v>200000</v>
      </c>
      <c r="L43" s="20"/>
    </row>
    <row r="44" spans="1:12" s="34" customFormat="1" ht="38.25" thickBot="1" x14ac:dyDescent="0.25">
      <c r="A44" s="31">
        <v>7200</v>
      </c>
      <c r="B44" s="32" t="s">
        <v>32</v>
      </c>
      <c r="C44" s="46">
        <f>C39+C43</f>
        <v>1714013</v>
      </c>
      <c r="D44" s="45">
        <f>D39+D43</f>
        <v>1512819</v>
      </c>
      <c r="E44" s="50">
        <f>SUM(C44:D44)</f>
        <v>3226832</v>
      </c>
      <c r="F44" s="37">
        <f>SUM(F39,F43)</f>
        <v>-259158</v>
      </c>
      <c r="G44" s="19">
        <f t="shared" ref="G44:K44" si="20">SUM(G39,G43)</f>
        <v>-986012</v>
      </c>
      <c r="H44" s="30">
        <f t="shared" si="20"/>
        <v>-1245170</v>
      </c>
      <c r="I44" s="37">
        <f t="shared" si="20"/>
        <v>1454855</v>
      </c>
      <c r="J44" s="19">
        <f t="shared" si="20"/>
        <v>526807</v>
      </c>
      <c r="K44" s="30">
        <f t="shared" si="20"/>
        <v>1981662</v>
      </c>
      <c r="L44" s="20"/>
    </row>
    <row r="45" spans="1:12" ht="25.5" customHeight="1" x14ac:dyDescent="0.2">
      <c r="A45" s="7"/>
      <c r="B45" s="25"/>
      <c r="C45" s="13"/>
      <c r="D45" s="27"/>
      <c r="E45" s="51"/>
      <c r="F45" s="55"/>
      <c r="G45" s="23"/>
      <c r="H45" s="56"/>
      <c r="I45" s="55"/>
      <c r="J45" s="23"/>
      <c r="K45" s="56"/>
      <c r="L45" s="11"/>
    </row>
    <row r="46" spans="1:12" ht="25.5" customHeight="1" x14ac:dyDescent="0.2">
      <c r="A46" s="8">
        <v>7302</v>
      </c>
      <c r="B46" s="29" t="s">
        <v>49</v>
      </c>
      <c r="C46" s="15"/>
      <c r="D46" s="23"/>
      <c r="E46" s="51"/>
      <c r="F46" s="55"/>
      <c r="G46" s="23"/>
      <c r="H46" s="56"/>
      <c r="I46" s="55"/>
      <c r="J46" s="23"/>
      <c r="K46" s="56"/>
      <c r="L46" s="11"/>
    </row>
    <row r="47" spans="1:12" x14ac:dyDescent="0.2">
      <c r="A47" s="7">
        <v>1</v>
      </c>
      <c r="B47" s="25" t="s">
        <v>33</v>
      </c>
      <c r="C47" s="26">
        <v>30000</v>
      </c>
      <c r="D47" s="27"/>
      <c r="E47" s="51">
        <f t="shared" ref="E47:E48" si="21">SUM(C47:D47)</f>
        <v>30000</v>
      </c>
      <c r="F47" s="13"/>
      <c r="G47" s="10"/>
      <c r="H47" s="54">
        <f>SUM(F47:G47)</f>
        <v>0</v>
      </c>
      <c r="I47" s="13">
        <f>SUM(C47,F47)</f>
        <v>30000</v>
      </c>
      <c r="J47" s="10">
        <f t="shared" ref="J47:K51" si="22">SUM(D47,G47)</f>
        <v>0</v>
      </c>
      <c r="K47" s="54">
        <f t="shared" si="22"/>
        <v>30000</v>
      </c>
      <c r="L47" s="14" t="s">
        <v>11</v>
      </c>
    </row>
    <row r="48" spans="1:12" s="21" customFormat="1" ht="22.5" customHeight="1" x14ac:dyDescent="0.2">
      <c r="A48" s="7">
        <v>2</v>
      </c>
      <c r="B48" s="25" t="s">
        <v>34</v>
      </c>
      <c r="C48" s="26">
        <v>10000</v>
      </c>
      <c r="D48" s="27"/>
      <c r="E48" s="51">
        <f t="shared" si="21"/>
        <v>10000</v>
      </c>
      <c r="F48" s="13"/>
      <c r="G48" s="10"/>
      <c r="H48" s="54">
        <f t="shared" ref="H48:H51" si="23">SUM(F48:G48)</f>
        <v>0</v>
      </c>
      <c r="I48" s="13">
        <f t="shared" ref="I48:I51" si="24">SUM(C48,F48)</f>
        <v>10000</v>
      </c>
      <c r="J48" s="10">
        <f t="shared" si="22"/>
        <v>0</v>
      </c>
      <c r="K48" s="54">
        <f t="shared" si="22"/>
        <v>10000</v>
      </c>
      <c r="L48" s="14" t="s">
        <v>11</v>
      </c>
    </row>
    <row r="49" spans="1:12" x14ac:dyDescent="0.2">
      <c r="A49" s="7">
        <v>3</v>
      </c>
      <c r="B49" s="25" t="s">
        <v>25</v>
      </c>
      <c r="C49" s="26">
        <v>6300</v>
      </c>
      <c r="D49" s="27"/>
      <c r="E49" s="51">
        <f>SUM(C49:D49)</f>
        <v>6300</v>
      </c>
      <c r="F49" s="13"/>
      <c r="G49" s="10"/>
      <c r="H49" s="54">
        <f t="shared" si="23"/>
        <v>0</v>
      </c>
      <c r="I49" s="13">
        <f t="shared" si="24"/>
        <v>6300</v>
      </c>
      <c r="J49" s="10">
        <f t="shared" si="22"/>
        <v>0</v>
      </c>
      <c r="K49" s="54">
        <f t="shared" si="22"/>
        <v>6300</v>
      </c>
      <c r="L49" s="14" t="s">
        <v>11</v>
      </c>
    </row>
    <row r="50" spans="1:12" x14ac:dyDescent="0.2">
      <c r="A50" s="7">
        <v>4</v>
      </c>
      <c r="B50" s="25" t="s">
        <v>3</v>
      </c>
      <c r="C50" s="13">
        <v>3000</v>
      </c>
      <c r="D50" s="27"/>
      <c r="E50" s="51">
        <f t="shared" ref="E50:E51" si="25">SUM(C50:D50)</f>
        <v>3000</v>
      </c>
      <c r="F50" s="13"/>
      <c r="G50" s="10"/>
      <c r="H50" s="54">
        <f t="shared" si="23"/>
        <v>0</v>
      </c>
      <c r="I50" s="13">
        <f t="shared" si="24"/>
        <v>3000</v>
      </c>
      <c r="J50" s="10">
        <f t="shared" si="22"/>
        <v>0</v>
      </c>
      <c r="K50" s="54">
        <f t="shared" si="22"/>
        <v>3000</v>
      </c>
      <c r="L50" s="14" t="s">
        <v>11</v>
      </c>
    </row>
    <row r="51" spans="1:12" ht="19.5" thickBot="1" x14ac:dyDescent="0.25">
      <c r="A51" s="7">
        <v>5</v>
      </c>
      <c r="B51" s="25" t="s">
        <v>45</v>
      </c>
      <c r="C51" s="13">
        <v>21600</v>
      </c>
      <c r="D51" s="27"/>
      <c r="E51" s="51">
        <f t="shared" si="25"/>
        <v>21600</v>
      </c>
      <c r="F51" s="13"/>
      <c r="G51" s="10"/>
      <c r="H51" s="54">
        <f t="shared" si="23"/>
        <v>0</v>
      </c>
      <c r="I51" s="13">
        <f t="shared" si="24"/>
        <v>21600</v>
      </c>
      <c r="J51" s="10">
        <f t="shared" si="22"/>
        <v>0</v>
      </c>
      <c r="K51" s="54">
        <f t="shared" si="22"/>
        <v>21600</v>
      </c>
      <c r="L51" s="14" t="s">
        <v>11</v>
      </c>
    </row>
    <row r="52" spans="1:12" s="21" customFormat="1" ht="38.25" thickBot="1" x14ac:dyDescent="0.25">
      <c r="A52" s="16">
        <v>7302</v>
      </c>
      <c r="B52" s="32" t="s">
        <v>63</v>
      </c>
      <c r="C52" s="43">
        <f>SUM(C47:C51)</f>
        <v>70900</v>
      </c>
      <c r="D52" s="35">
        <f>SUM(D47:D51)</f>
        <v>0</v>
      </c>
      <c r="E52" s="47">
        <f>SUM(E47:E51)</f>
        <v>70900</v>
      </c>
      <c r="F52" s="43">
        <f t="shared" ref="F52:K52" si="26">SUM(F47:F51)</f>
        <v>0</v>
      </c>
      <c r="G52" s="35">
        <f t="shared" si="26"/>
        <v>0</v>
      </c>
      <c r="H52" s="57">
        <f t="shared" si="26"/>
        <v>0</v>
      </c>
      <c r="I52" s="43">
        <f t="shared" si="26"/>
        <v>70900</v>
      </c>
      <c r="J52" s="35">
        <f t="shared" si="26"/>
        <v>0</v>
      </c>
      <c r="K52" s="57">
        <f t="shared" si="26"/>
        <v>70900</v>
      </c>
      <c r="L52" s="20"/>
    </row>
    <row r="53" spans="1:12" x14ac:dyDescent="0.2">
      <c r="A53" s="7"/>
      <c r="B53" s="36"/>
      <c r="C53" s="26"/>
      <c r="D53" s="23"/>
      <c r="E53" s="51"/>
      <c r="F53" s="55"/>
      <c r="G53" s="23"/>
      <c r="H53" s="56"/>
      <c r="I53" s="55"/>
      <c r="J53" s="23"/>
      <c r="K53" s="56"/>
      <c r="L53" s="11"/>
    </row>
    <row r="54" spans="1:12" x14ac:dyDescent="0.2">
      <c r="A54" s="8">
        <v>7303</v>
      </c>
      <c r="B54" s="29" t="s">
        <v>50</v>
      </c>
      <c r="C54" s="15"/>
      <c r="D54" s="23"/>
      <c r="E54" s="51"/>
      <c r="F54" s="55"/>
      <c r="G54" s="23"/>
      <c r="H54" s="56"/>
      <c r="I54" s="55"/>
      <c r="J54" s="23"/>
      <c r="K54" s="56"/>
      <c r="L54" s="11"/>
    </row>
    <row r="55" spans="1:12" ht="25.5" customHeight="1" x14ac:dyDescent="0.2">
      <c r="A55" s="7">
        <v>1</v>
      </c>
      <c r="B55" s="25" t="s">
        <v>26</v>
      </c>
      <c r="C55" s="13">
        <v>12000</v>
      </c>
      <c r="D55" s="27"/>
      <c r="E55" s="51">
        <f t="shared" ref="E55:E57" si="27">SUM(C55:D55)</f>
        <v>12000</v>
      </c>
      <c r="F55" s="13"/>
      <c r="G55" s="10"/>
      <c r="H55" s="54">
        <f>SUM(F55:G55)</f>
        <v>0</v>
      </c>
      <c r="I55" s="13">
        <f>SUM(C55,F55)</f>
        <v>12000</v>
      </c>
      <c r="J55" s="10">
        <f t="shared" ref="J55:K57" si="28">SUM(D55,G55)</f>
        <v>0</v>
      </c>
      <c r="K55" s="54">
        <f t="shared" si="28"/>
        <v>12000</v>
      </c>
      <c r="L55" s="14" t="s">
        <v>11</v>
      </c>
    </row>
    <row r="56" spans="1:12" x14ac:dyDescent="0.2">
      <c r="A56" s="7">
        <v>2</v>
      </c>
      <c r="B56" s="25" t="s">
        <v>46</v>
      </c>
      <c r="C56" s="40">
        <v>3000</v>
      </c>
      <c r="D56" s="10"/>
      <c r="E56" s="51">
        <f t="shared" si="27"/>
        <v>3000</v>
      </c>
      <c r="F56" s="13"/>
      <c r="G56" s="10"/>
      <c r="H56" s="54">
        <f t="shared" ref="H56:H57" si="29">SUM(F56:G56)</f>
        <v>0</v>
      </c>
      <c r="I56" s="13">
        <f t="shared" ref="I56:I57" si="30">SUM(C56,F56)</f>
        <v>3000</v>
      </c>
      <c r="J56" s="10">
        <f t="shared" si="28"/>
        <v>0</v>
      </c>
      <c r="K56" s="54">
        <f t="shared" si="28"/>
        <v>3000</v>
      </c>
      <c r="L56" s="14" t="s">
        <v>11</v>
      </c>
    </row>
    <row r="57" spans="1:12" ht="38.25" thickBot="1" x14ac:dyDescent="0.25">
      <c r="A57" s="7">
        <v>3</v>
      </c>
      <c r="B57" s="25" t="s">
        <v>27</v>
      </c>
      <c r="C57" s="40">
        <v>3000</v>
      </c>
      <c r="D57" s="39"/>
      <c r="E57" s="51">
        <f t="shared" si="27"/>
        <v>3000</v>
      </c>
      <c r="F57" s="13"/>
      <c r="G57" s="10"/>
      <c r="H57" s="54">
        <f t="shared" si="29"/>
        <v>0</v>
      </c>
      <c r="I57" s="13">
        <f t="shared" si="30"/>
        <v>3000</v>
      </c>
      <c r="J57" s="10">
        <f t="shared" si="28"/>
        <v>0</v>
      </c>
      <c r="K57" s="54">
        <f t="shared" si="28"/>
        <v>3000</v>
      </c>
      <c r="L57" s="14" t="s">
        <v>11</v>
      </c>
    </row>
    <row r="58" spans="1:12" ht="25.5" customHeight="1" thickBot="1" x14ac:dyDescent="0.25">
      <c r="A58" s="16">
        <v>7303</v>
      </c>
      <c r="B58" s="17" t="s">
        <v>64</v>
      </c>
      <c r="C58" s="43">
        <f>SUM(C55:C57)</f>
        <v>18000</v>
      </c>
      <c r="D58" s="35">
        <f t="shared" ref="D58:K58" si="31">SUM(D55:D57)</f>
        <v>0</v>
      </c>
      <c r="E58" s="47">
        <f t="shared" si="31"/>
        <v>18000</v>
      </c>
      <c r="F58" s="43">
        <f t="shared" si="31"/>
        <v>0</v>
      </c>
      <c r="G58" s="35">
        <f t="shared" si="31"/>
        <v>0</v>
      </c>
      <c r="H58" s="57">
        <f t="shared" si="31"/>
        <v>0</v>
      </c>
      <c r="I58" s="43">
        <f t="shared" si="31"/>
        <v>18000</v>
      </c>
      <c r="J58" s="35">
        <f t="shared" si="31"/>
        <v>0</v>
      </c>
      <c r="K58" s="57">
        <f t="shared" si="31"/>
        <v>18000</v>
      </c>
      <c r="L58" s="20"/>
    </row>
    <row r="59" spans="1:12" s="21" customFormat="1" ht="22.5" customHeight="1" thickBot="1" x14ac:dyDescent="0.25">
      <c r="A59" s="7"/>
      <c r="B59" s="25"/>
      <c r="C59" s="28"/>
      <c r="D59" s="44"/>
      <c r="E59" s="51"/>
      <c r="F59" s="55"/>
      <c r="G59" s="23"/>
      <c r="H59" s="56"/>
      <c r="I59" s="55"/>
      <c r="J59" s="23"/>
      <c r="K59" s="56"/>
      <c r="L59" s="11"/>
    </row>
    <row r="60" spans="1:12" s="38" customFormat="1" ht="42.75" customHeight="1" thickBot="1" x14ac:dyDescent="0.25">
      <c r="A60" s="8">
        <v>7305</v>
      </c>
      <c r="B60" s="29" t="s">
        <v>4</v>
      </c>
      <c r="C60" s="26"/>
      <c r="D60" s="23"/>
      <c r="E60" s="51"/>
      <c r="F60" s="55"/>
      <c r="G60" s="23"/>
      <c r="H60" s="56"/>
      <c r="I60" s="55"/>
      <c r="J60" s="23"/>
      <c r="K60" s="56"/>
      <c r="L60" s="11"/>
    </row>
    <row r="61" spans="1:12" s="34" customFormat="1" ht="19.5" customHeight="1" x14ac:dyDescent="0.2">
      <c r="A61" s="7">
        <v>1</v>
      </c>
      <c r="B61" s="25" t="s">
        <v>36</v>
      </c>
      <c r="C61" s="13"/>
      <c r="D61" s="10">
        <v>705000</v>
      </c>
      <c r="E61" s="51">
        <f t="shared" ref="E61:E62" si="32">SUM(C61:D61)</f>
        <v>705000</v>
      </c>
      <c r="F61" s="13"/>
      <c r="G61" s="10">
        <f>-38919</f>
        <v>-38919</v>
      </c>
      <c r="H61" s="54">
        <f>SUM(F61:G61)</f>
        <v>-38919</v>
      </c>
      <c r="I61" s="13">
        <f>SUM(C61,F61)</f>
        <v>0</v>
      </c>
      <c r="J61" s="10">
        <f t="shared" ref="J61:K63" si="33">SUM(D61,G61)</f>
        <v>666081</v>
      </c>
      <c r="K61" s="54">
        <f t="shared" si="33"/>
        <v>666081</v>
      </c>
      <c r="L61" s="14" t="s">
        <v>11</v>
      </c>
    </row>
    <row r="62" spans="1:12" ht="19.5" customHeight="1" x14ac:dyDescent="0.2">
      <c r="A62" s="7">
        <v>2</v>
      </c>
      <c r="B62" s="25" t="s">
        <v>58</v>
      </c>
      <c r="C62" s="13"/>
      <c r="D62" s="10">
        <f>120000+139062</f>
        <v>259062</v>
      </c>
      <c r="E62" s="51">
        <f t="shared" si="32"/>
        <v>259062</v>
      </c>
      <c r="F62" s="13"/>
      <c r="G62" s="10">
        <f>-225719-2715+38919</f>
        <v>-189515</v>
      </c>
      <c r="H62" s="54">
        <f t="shared" ref="H62:H63" si="34">SUM(F62:G62)</f>
        <v>-189515</v>
      </c>
      <c r="I62" s="13">
        <f t="shared" ref="I62:I63" si="35">SUM(C62,F62)</f>
        <v>0</v>
      </c>
      <c r="J62" s="10">
        <f t="shared" si="33"/>
        <v>69547</v>
      </c>
      <c r="K62" s="54">
        <f t="shared" si="33"/>
        <v>69547</v>
      </c>
      <c r="L62" s="14" t="s">
        <v>11</v>
      </c>
    </row>
    <row r="63" spans="1:12" ht="19.5" customHeight="1" thickBot="1" x14ac:dyDescent="0.25">
      <c r="A63" s="7">
        <v>3</v>
      </c>
      <c r="B63" s="25" t="s">
        <v>66</v>
      </c>
      <c r="C63" s="13"/>
      <c r="D63" s="10">
        <v>75000</v>
      </c>
      <c r="E63" s="51">
        <f t="shared" ref="E63" si="36">SUM(C63:D63)</f>
        <v>75000</v>
      </c>
      <c r="F63" s="13"/>
      <c r="G63" s="10"/>
      <c r="H63" s="54">
        <f t="shared" si="34"/>
        <v>0</v>
      </c>
      <c r="I63" s="13">
        <f t="shared" si="35"/>
        <v>0</v>
      </c>
      <c r="J63" s="10">
        <f t="shared" si="33"/>
        <v>75000</v>
      </c>
      <c r="K63" s="54">
        <f t="shared" si="33"/>
        <v>75000</v>
      </c>
      <c r="L63" s="14" t="s">
        <v>11</v>
      </c>
    </row>
    <row r="64" spans="1:12" ht="25.5" customHeight="1" thickBot="1" x14ac:dyDescent="0.25">
      <c r="A64" s="16">
        <v>7305</v>
      </c>
      <c r="B64" s="17" t="s">
        <v>65</v>
      </c>
      <c r="C64" s="18">
        <f>SUM(C61:C63)</f>
        <v>0</v>
      </c>
      <c r="D64" s="35">
        <f>SUM(D61:D63)</f>
        <v>1039062</v>
      </c>
      <c r="E64" s="52">
        <f>SUM(E61:E63)</f>
        <v>1039062</v>
      </c>
      <c r="F64" s="37">
        <f>SUM(F61:F63)</f>
        <v>0</v>
      </c>
      <c r="G64" s="19">
        <f t="shared" ref="G64:K64" si="37">SUM(G61:G63)</f>
        <v>-228434</v>
      </c>
      <c r="H64" s="30">
        <f t="shared" si="37"/>
        <v>-228434</v>
      </c>
      <c r="I64" s="37">
        <f t="shared" si="37"/>
        <v>0</v>
      </c>
      <c r="J64" s="19">
        <f t="shared" si="37"/>
        <v>810628</v>
      </c>
      <c r="K64" s="30">
        <f t="shared" si="37"/>
        <v>810628</v>
      </c>
      <c r="L64" s="20"/>
    </row>
    <row r="65" spans="1:12" s="21" customFormat="1" ht="22.5" customHeight="1" x14ac:dyDescent="0.2">
      <c r="A65" s="7"/>
      <c r="B65" s="9"/>
      <c r="C65" s="15"/>
      <c r="D65" s="10"/>
      <c r="E65" s="51"/>
      <c r="F65" s="55"/>
      <c r="G65" s="23"/>
      <c r="H65" s="56"/>
      <c r="I65" s="55"/>
      <c r="J65" s="23"/>
      <c r="K65" s="56"/>
      <c r="L65" s="11"/>
    </row>
    <row r="66" spans="1:12" s="24" customFormat="1" ht="22.5" customHeight="1" thickBot="1" x14ac:dyDescent="0.25">
      <c r="A66" s="8">
        <v>7306</v>
      </c>
      <c r="B66" s="29" t="s">
        <v>5</v>
      </c>
      <c r="C66" s="15"/>
      <c r="D66" s="10"/>
      <c r="E66" s="51"/>
      <c r="F66" s="55"/>
      <c r="G66" s="23"/>
      <c r="H66" s="56"/>
      <c r="I66" s="55"/>
      <c r="J66" s="23"/>
      <c r="K66" s="56"/>
      <c r="L66" s="11"/>
    </row>
    <row r="67" spans="1:12" s="38" customFormat="1" ht="19.5" customHeight="1" thickBot="1" x14ac:dyDescent="0.25">
      <c r="A67" s="7">
        <v>1</v>
      </c>
      <c r="B67" s="25" t="s">
        <v>6</v>
      </c>
      <c r="C67" s="13">
        <v>6000</v>
      </c>
      <c r="D67" s="27"/>
      <c r="E67" s="51">
        <f t="shared" ref="E67:E71" si="38">SUM(C67:D67)</f>
        <v>6000</v>
      </c>
      <c r="F67" s="13"/>
      <c r="G67" s="10"/>
      <c r="H67" s="54">
        <f>SUM(F67:G67)</f>
        <v>0</v>
      </c>
      <c r="I67" s="13">
        <f>SUM(C67,F67)</f>
        <v>6000</v>
      </c>
      <c r="J67" s="10">
        <f t="shared" ref="J67:K71" si="39">SUM(D67,G67)</f>
        <v>0</v>
      </c>
      <c r="K67" s="54">
        <f t="shared" si="39"/>
        <v>6000</v>
      </c>
      <c r="L67" s="14" t="s">
        <v>11</v>
      </c>
    </row>
    <row r="68" spans="1:12" ht="19.5" customHeight="1" x14ac:dyDescent="0.2">
      <c r="A68" s="7">
        <v>2</v>
      </c>
      <c r="B68" s="25" t="s">
        <v>59</v>
      </c>
      <c r="C68" s="13"/>
      <c r="D68" s="27">
        <v>9000</v>
      </c>
      <c r="E68" s="51">
        <f t="shared" si="38"/>
        <v>9000</v>
      </c>
      <c r="F68" s="13"/>
      <c r="G68" s="10"/>
      <c r="H68" s="54">
        <f t="shared" ref="H68:H71" si="40">SUM(F68:G68)</f>
        <v>0</v>
      </c>
      <c r="I68" s="13">
        <f t="shared" ref="I68:I71" si="41">SUM(C68,F68)</f>
        <v>0</v>
      </c>
      <c r="J68" s="10">
        <f t="shared" si="39"/>
        <v>9000</v>
      </c>
      <c r="K68" s="54">
        <f t="shared" si="39"/>
        <v>9000</v>
      </c>
      <c r="L68" s="14" t="s">
        <v>11</v>
      </c>
    </row>
    <row r="69" spans="1:12" ht="19.5" customHeight="1" x14ac:dyDescent="0.2">
      <c r="A69" s="7">
        <v>3</v>
      </c>
      <c r="B69" s="25" t="s">
        <v>24</v>
      </c>
      <c r="C69" s="13"/>
      <c r="D69" s="27">
        <v>18000</v>
      </c>
      <c r="E69" s="51">
        <f t="shared" si="38"/>
        <v>18000</v>
      </c>
      <c r="F69" s="13"/>
      <c r="G69" s="10"/>
      <c r="H69" s="54">
        <f t="shared" si="40"/>
        <v>0</v>
      </c>
      <c r="I69" s="13">
        <f t="shared" si="41"/>
        <v>0</v>
      </c>
      <c r="J69" s="10">
        <f t="shared" si="39"/>
        <v>18000</v>
      </c>
      <c r="K69" s="54">
        <f t="shared" si="39"/>
        <v>18000</v>
      </c>
      <c r="L69" s="14" t="s">
        <v>11</v>
      </c>
    </row>
    <row r="70" spans="1:12" ht="19.5" customHeight="1" x14ac:dyDescent="0.2">
      <c r="A70" s="7">
        <v>4</v>
      </c>
      <c r="B70" s="25" t="s">
        <v>47</v>
      </c>
      <c r="C70" s="13"/>
      <c r="D70" s="27">
        <v>4000</v>
      </c>
      <c r="E70" s="51">
        <f t="shared" si="38"/>
        <v>4000</v>
      </c>
      <c r="F70" s="13"/>
      <c r="G70" s="10"/>
      <c r="H70" s="54">
        <f t="shared" si="40"/>
        <v>0</v>
      </c>
      <c r="I70" s="13">
        <f t="shared" si="41"/>
        <v>0</v>
      </c>
      <c r="J70" s="10">
        <f t="shared" si="39"/>
        <v>4000</v>
      </c>
      <c r="K70" s="54">
        <f t="shared" si="39"/>
        <v>4000</v>
      </c>
      <c r="L70" s="14" t="s">
        <v>11</v>
      </c>
    </row>
    <row r="71" spans="1:12" ht="19.5" customHeight="1" thickBot="1" x14ac:dyDescent="0.25">
      <c r="A71" s="7">
        <v>5</v>
      </c>
      <c r="B71" s="25" t="s">
        <v>48</v>
      </c>
      <c r="C71" s="40">
        <v>2000</v>
      </c>
      <c r="D71" s="10"/>
      <c r="E71" s="51">
        <f t="shared" si="38"/>
        <v>2000</v>
      </c>
      <c r="F71" s="13"/>
      <c r="G71" s="10"/>
      <c r="H71" s="54">
        <f t="shared" si="40"/>
        <v>0</v>
      </c>
      <c r="I71" s="13">
        <f t="shared" si="41"/>
        <v>2000</v>
      </c>
      <c r="J71" s="10">
        <f t="shared" si="39"/>
        <v>0</v>
      </c>
      <c r="K71" s="54">
        <f t="shared" si="39"/>
        <v>2000</v>
      </c>
      <c r="L71" s="14" t="s">
        <v>11</v>
      </c>
    </row>
    <row r="72" spans="1:12" ht="19.5" thickBot="1" x14ac:dyDescent="0.25">
      <c r="A72" s="16">
        <v>7306</v>
      </c>
      <c r="B72" s="17" t="s">
        <v>42</v>
      </c>
      <c r="C72" s="18">
        <f>SUM(C67:C71)</f>
        <v>8000</v>
      </c>
      <c r="D72" s="18">
        <f>SUM(D67:D71)</f>
        <v>31000</v>
      </c>
      <c r="E72" s="18">
        <f>SUM(E67:E71)</f>
        <v>39000</v>
      </c>
      <c r="F72" s="43">
        <f t="shared" ref="F72:J72" si="42">SUM(F67:F71)</f>
        <v>0</v>
      </c>
      <c r="G72" s="35">
        <f t="shared" si="42"/>
        <v>0</v>
      </c>
      <c r="H72" s="57">
        <f t="shared" si="42"/>
        <v>0</v>
      </c>
      <c r="I72" s="43">
        <f t="shared" si="42"/>
        <v>8000</v>
      </c>
      <c r="J72" s="35">
        <f t="shared" si="42"/>
        <v>31000</v>
      </c>
      <c r="K72" s="57">
        <f>SUM(K67:K71)</f>
        <v>39000</v>
      </c>
      <c r="L72" s="20"/>
    </row>
    <row r="73" spans="1:12" ht="38.25" thickBot="1" x14ac:dyDescent="0.25">
      <c r="A73" s="16">
        <v>7300</v>
      </c>
      <c r="B73" s="32" t="s">
        <v>18</v>
      </c>
      <c r="C73" s="37">
        <f>C52+C58+C64+C72</f>
        <v>96900</v>
      </c>
      <c r="D73" s="19">
        <f>D52+D58+D64+D72</f>
        <v>1070062</v>
      </c>
      <c r="E73" s="50">
        <f>SUM(C73:D73)</f>
        <v>1166962</v>
      </c>
      <c r="F73" s="37">
        <f>F52+F58+F64+F72</f>
        <v>0</v>
      </c>
      <c r="G73" s="19">
        <f t="shared" ref="G73:K73" si="43">G52+G58+G64+G72</f>
        <v>-228434</v>
      </c>
      <c r="H73" s="30">
        <f t="shared" si="43"/>
        <v>-228434</v>
      </c>
      <c r="I73" s="37">
        <f t="shared" si="43"/>
        <v>96900</v>
      </c>
      <c r="J73" s="19">
        <f t="shared" si="43"/>
        <v>841628</v>
      </c>
      <c r="K73" s="30">
        <f t="shared" si="43"/>
        <v>938528</v>
      </c>
      <c r="L73" s="20"/>
    </row>
    <row r="74" spans="1:12" ht="38.25" thickBot="1" x14ac:dyDescent="0.25">
      <c r="A74" s="16" t="s">
        <v>23</v>
      </c>
      <c r="B74" s="32" t="s">
        <v>22</v>
      </c>
      <c r="C74" s="37">
        <f>C44+C73</f>
        <v>1810913</v>
      </c>
      <c r="D74" s="19">
        <f>D44+D73</f>
        <v>2582881</v>
      </c>
      <c r="E74" s="50">
        <f>SUM(C74:D74)</f>
        <v>4393794</v>
      </c>
      <c r="F74" s="37">
        <f>F44+F73</f>
        <v>-259158</v>
      </c>
      <c r="G74" s="19">
        <f t="shared" ref="G74:K74" si="44">G44+G73</f>
        <v>-1214446</v>
      </c>
      <c r="H74" s="30">
        <f t="shared" si="44"/>
        <v>-1473604</v>
      </c>
      <c r="I74" s="37">
        <f t="shared" si="44"/>
        <v>1551755</v>
      </c>
      <c r="J74" s="19">
        <f t="shared" si="44"/>
        <v>1368435</v>
      </c>
      <c r="K74" s="30">
        <f t="shared" si="44"/>
        <v>2920190</v>
      </c>
      <c r="L74" s="20"/>
    </row>
    <row r="75" spans="1:12" ht="19.5" thickBot="1" x14ac:dyDescent="0.25">
      <c r="A75" s="8"/>
      <c r="B75" s="29"/>
      <c r="C75" s="15"/>
      <c r="D75" s="10"/>
      <c r="E75" s="51"/>
      <c r="F75" s="55"/>
      <c r="G75" s="23"/>
      <c r="H75" s="56"/>
      <c r="I75" s="55"/>
      <c r="J75" s="23"/>
      <c r="K75" s="56"/>
      <c r="L75" s="11"/>
    </row>
    <row r="76" spans="1:12" ht="19.5" thickBot="1" x14ac:dyDescent="0.25">
      <c r="A76" s="16">
        <v>7000</v>
      </c>
      <c r="B76" s="32" t="s">
        <v>43</v>
      </c>
      <c r="C76" s="33">
        <f>SUM(C73,C44,C14)</f>
        <v>1960913</v>
      </c>
      <c r="D76" s="33">
        <f>SUM(D73,D44,D14)</f>
        <v>2732881</v>
      </c>
      <c r="E76" s="52">
        <f>SUM(C76:D76)</f>
        <v>4693794</v>
      </c>
      <c r="F76" s="37">
        <f>SUM(F73,F44,F14)</f>
        <v>-259158</v>
      </c>
      <c r="G76" s="19">
        <f t="shared" ref="G76:K76" si="45">SUM(G73,G44,G14)</f>
        <v>-1214446</v>
      </c>
      <c r="H76" s="30">
        <f t="shared" si="45"/>
        <v>-1473604</v>
      </c>
      <c r="I76" s="37">
        <f t="shared" si="45"/>
        <v>1701755</v>
      </c>
      <c r="J76" s="19">
        <f t="shared" si="45"/>
        <v>1518435</v>
      </c>
      <c r="K76" s="30">
        <f t="shared" si="45"/>
        <v>3220190</v>
      </c>
      <c r="L76" s="20"/>
    </row>
  </sheetData>
  <mergeCells count="17">
    <mergeCell ref="A1:L1"/>
    <mergeCell ref="A4:A7"/>
    <mergeCell ref="B4:B7"/>
    <mergeCell ref="C4:E4"/>
    <mergeCell ref="L4:L7"/>
    <mergeCell ref="C5:C7"/>
    <mergeCell ref="D5:D7"/>
    <mergeCell ref="E5:E7"/>
    <mergeCell ref="F4:H4"/>
    <mergeCell ref="I4:K4"/>
    <mergeCell ref="F5:F7"/>
    <mergeCell ref="K5:K7"/>
    <mergeCell ref="J5:J7"/>
    <mergeCell ref="I5:I7"/>
    <mergeCell ref="H5:H7"/>
    <mergeCell ref="A2:L2"/>
    <mergeCell ref="G5:G7"/>
  </mergeCells>
  <phoneticPr fontId="0" type="noConversion"/>
  <printOptions horizontalCentered="1"/>
  <pageMargins left="3.937007874015748E-2" right="3.937007874015748E-2" top="0.59055118110236227" bottom="0.47244094488188981" header="0.11811023622047245" footer="0.11811023622047245"/>
  <pageSetup paperSize="9" scale="50" orientation="landscape" horizontalDpi="300" verticalDpi="300" r:id="rId1"/>
  <headerFooter alignWithMargins="0">
    <oddHeader>&amp;R &amp;9 &amp;10 13. melléklet</oddHeader>
  </headerFooter>
  <rowBreaks count="1" manualBreakCount="1">
    <brk id="4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2025-03-04T08:32:56Z</cp:lastPrinted>
  <dcterms:created xsi:type="dcterms:W3CDTF">2000-02-06T06:27:57Z</dcterms:created>
  <dcterms:modified xsi:type="dcterms:W3CDTF">2025-03-06T10:00:16Z</dcterms:modified>
</cp:coreProperties>
</file>